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!Rejestr_Wyborcow\MELDUNEK\2025\"/>
    </mc:Choice>
  </mc:AlternateContent>
  <xr:revisionPtr revIDLastSave="0" documentId="13_ncr:1_{A7A55762-E69D-4A00-83B7-F82B0212A0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jestr_wyborcow_2025_kw_4_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1" l="1"/>
  <c r="I28" i="1"/>
  <c r="J28" i="1"/>
  <c r="K28" i="1"/>
  <c r="L28" i="1"/>
  <c r="M28" i="1"/>
  <c r="F28" i="1"/>
  <c r="G28" i="1"/>
  <c r="E28" i="1"/>
  <c r="F20" i="1"/>
  <c r="G20" i="1"/>
  <c r="H20" i="1"/>
  <c r="I20" i="1"/>
  <c r="J20" i="1"/>
  <c r="K20" i="1"/>
  <c r="L20" i="1"/>
  <c r="M20" i="1"/>
  <c r="E20" i="1"/>
  <c r="G12" i="1"/>
  <c r="H12" i="1"/>
  <c r="I12" i="1"/>
  <c r="I46" i="1" s="1"/>
  <c r="J12" i="1"/>
  <c r="J46" i="1" s="1"/>
  <c r="K12" i="1"/>
  <c r="L12" i="1"/>
  <c r="M12" i="1"/>
  <c r="F12" i="1"/>
  <c r="E12" i="1"/>
  <c r="F2" i="1"/>
  <c r="G2" i="1"/>
  <c r="H2" i="1"/>
  <c r="I2" i="1"/>
  <c r="J2" i="1"/>
  <c r="K2" i="1"/>
  <c r="K46" i="1" s="1"/>
  <c r="L2" i="1"/>
  <c r="M2" i="1"/>
  <c r="E2" i="1"/>
  <c r="A3" i="1"/>
  <c r="A4" i="1"/>
  <c r="A5" i="1"/>
  <c r="A6" i="1"/>
  <c r="A7" i="1"/>
  <c r="A8" i="1"/>
  <c r="A9" i="1"/>
  <c r="A10" i="1"/>
  <c r="A11" i="1"/>
  <c r="A13" i="1"/>
  <c r="A14" i="1"/>
  <c r="A15" i="1"/>
  <c r="A16" i="1"/>
  <c r="A17" i="1"/>
  <c r="A18" i="1"/>
  <c r="A19" i="1"/>
  <c r="A21" i="1"/>
  <c r="A22" i="1"/>
  <c r="A23" i="1"/>
  <c r="A24" i="1"/>
  <c r="A25" i="1"/>
  <c r="A26" i="1"/>
  <c r="A27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H46" i="1" l="1"/>
  <c r="G46" i="1"/>
  <c r="F46" i="1"/>
  <c r="M46" i="1"/>
  <c r="E46" i="1"/>
  <c r="L46" i="1"/>
</calcChain>
</file>

<file path=xl/sharedStrings.xml><?xml version="1.0" encoding="utf-8"?>
<sst xmlns="http://schemas.openxmlformats.org/spreadsheetml/2006/main" count="138" uniqueCount="63">
  <si>
    <t>Kod TERYT</t>
  </si>
  <si>
    <t>Gmina</t>
  </si>
  <si>
    <t>Powiat</t>
  </si>
  <si>
    <t>Delegatura</t>
  </si>
  <si>
    <t>Liczba mieszkańców</t>
  </si>
  <si>
    <t>Liczba wyborców ogółem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</si>
  <si>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</si>
  <si>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</si>
  <si>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</si>
  <si>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</si>
  <si>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</si>
  <si>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bocheński</t>
  </si>
  <si>
    <t>m. Bochnia</t>
  </si>
  <si>
    <t>bocheński</t>
  </si>
  <si>
    <t>Tarnów</t>
  </si>
  <si>
    <t>gm. Bochnia</t>
  </si>
  <si>
    <t>gm. Drwinia</t>
  </si>
  <si>
    <t>gm. Lipnica Murowana</t>
  </si>
  <si>
    <t>gm. Łapanów</t>
  </si>
  <si>
    <t>gm. Nowy Wiśnicz</t>
  </si>
  <si>
    <t>gm. Rzezawa</t>
  </si>
  <si>
    <t>gm. Trzciana</t>
  </si>
  <si>
    <t>gm. Żegocina</t>
  </si>
  <si>
    <t>Powiat brzeski</t>
  </si>
  <si>
    <t>gm. Borzęcin</t>
  </si>
  <si>
    <t>brzeski</t>
  </si>
  <si>
    <t>gm. Brzesko</t>
  </si>
  <si>
    <t>gm. Czchów</t>
  </si>
  <si>
    <t>gm. Dębno</t>
  </si>
  <si>
    <t>gm. Gnojnik</t>
  </si>
  <si>
    <t>gm. Iwkowa</t>
  </si>
  <si>
    <t>gm. Szczurowa</t>
  </si>
  <si>
    <t>Powiat dąbrowski</t>
  </si>
  <si>
    <t>gm. Bolesław</t>
  </si>
  <si>
    <t>dąbrowski</t>
  </si>
  <si>
    <t>gm. Dąbrowa Tarnowska</t>
  </si>
  <si>
    <t>gm. Gręboszów</t>
  </si>
  <si>
    <t>gm. Mędrzechów</t>
  </si>
  <si>
    <t>gm. Olesno</t>
  </si>
  <si>
    <t>gm. Radgoszcz</t>
  </si>
  <si>
    <t>gm. Szczucin</t>
  </si>
  <si>
    <t>Powiat tarnowski</t>
  </si>
  <si>
    <t>gm. Ciężkowice</t>
  </si>
  <si>
    <t>tarnowski</t>
  </si>
  <si>
    <t>gm. Gromnik</t>
  </si>
  <si>
    <t>gm. Lisia Góra</t>
  </si>
  <si>
    <t>gm. Pleśna</t>
  </si>
  <si>
    <t>gm. Radłów</t>
  </si>
  <si>
    <t>gm. Ryglice</t>
  </si>
  <si>
    <t>gm. Rzepiennik Strzyżewski</t>
  </si>
  <si>
    <t>gm. Skrzyszów</t>
  </si>
  <si>
    <t>gm. Tarnów</t>
  </si>
  <si>
    <t>gm. Tuchów</t>
  </si>
  <si>
    <t>gm. Wierzchosławice</t>
  </si>
  <si>
    <t>gm. Wietrzychowice</t>
  </si>
  <si>
    <t>gm. Wojnicz</t>
  </si>
  <si>
    <t>gm. Zakliczyn</t>
  </si>
  <si>
    <t>gm. Żabno</t>
  </si>
  <si>
    <t>gm. Szerzyny</t>
  </si>
  <si>
    <t>Suma</t>
  </si>
  <si>
    <t>Miasto na prawach powiatu m. Tarnów</t>
  </si>
  <si>
    <t>Liczba wyborców ujętych 
w stałym obwodzie 
w CRW na wniosek</t>
  </si>
  <si>
    <t>Liczba wyborców ujętych w stałym obwodzie w CRW z urzędu 
na podstawie adresu stałego zameldowania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</si>
</sst>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8E08C"/>
        <bgColor indexed="64"/>
      </patternFill>
    </fill>
    <fill>
      <patternFill patternType="solid">
        <fgColor rgb="FFD7E7F5"/>
        <bgColor indexed="64"/>
      </patternFill>
    </fill>
    <fill>
      <patternFill patternType="solid">
        <fgColor rgb="FFFFC9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6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/>
    <xf numFmtId="0" fontId="0" fillId="33" borderId="10" xfId="0" applyFill="1" applyBorder="1"/>
    <xf numFmtId="0" fontId="16" fillId="33" borderId="10" xfId="0" applyFont="1" applyFill="1" applyBorder="1"/>
    <xf numFmtId="0" fontId="16" fillId="0" borderId="10" xfId="0" applyFont="1" applyFill="1" applyBorder="1" applyAlignment="1">
      <alignment vertical="center"/>
    </xf>
    <xf numFmtId="0" fontId="16" fillId="0" borderId="10" xfId="0" applyFont="1" applyFill="1" applyBorder="1" applyAlignment="1">
      <alignment wrapText="1"/>
    </xf>
    <xf numFmtId="0" fontId="16" fillId="35" borderId="10" xfId="0" applyFont="1" applyFill="1" applyBorder="1" applyAlignment="1">
      <alignment horizontal="center" vertical="center" wrapText="1"/>
    </xf>
    <xf numFmtId="0" fontId="16" fillId="36" borderId="10" xfId="0" applyFont="1" applyFill="1" applyBorder="1" applyAlignment="1">
      <alignment horizontal="center" vertical="center" wrapText="1"/>
    </xf>
    <xf numFmtId="0" fontId="16" fillId="37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/>
    <xf numFmtId="0" fontId="16" fillId="0" borderId="10" xfId="0" applyFont="1" applyFill="1" applyBorder="1" applyAlignment="1">
      <alignment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FFC9FF"/>
      <color rgb="FFD7E7F5"/>
      <color rgb="FFB8E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tabSelected="1" topLeftCell="A4" zoomScale="70" zoomScaleNormal="70" zoomScalePageLayoutView="80" workbookViewId="0">
      <selection activeCell="H53" sqref="H53"/>
    </sheetView>
  </sheetViews>
  <sheetFormatPr defaultRowHeight="15" x14ac:dyDescent="0.25"/>
  <cols>
    <col min="1" max="1" width="13.5703125" customWidth="1"/>
    <col min="2" max="2" width="24.5703125" customWidth="1"/>
    <col min="3" max="3" width="10.140625" bestFit="1" customWidth="1"/>
    <col min="4" max="4" width="10.7109375" hidden="1" customWidth="1"/>
    <col min="5" max="5" width="13" customWidth="1"/>
    <col min="6" max="6" width="12.28515625" customWidth="1"/>
    <col min="7" max="7" width="31.140625" customWidth="1"/>
    <col min="8" max="8" width="23.85546875" customWidth="1"/>
    <col min="9" max="9" width="25.42578125" customWidth="1"/>
    <col min="10" max="10" width="22.42578125" customWidth="1"/>
    <col min="11" max="11" width="19.7109375" customWidth="1"/>
    <col min="12" max="12" width="24.5703125" customWidth="1"/>
    <col min="13" max="13" width="25" customWidth="1"/>
  </cols>
  <sheetData>
    <row r="1" spans="1:13" s="1" customFormat="1" ht="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8" t="s">
        <v>62</v>
      </c>
      <c r="H1" s="8" t="s">
        <v>61</v>
      </c>
      <c r="I1" s="9" t="s">
        <v>6</v>
      </c>
      <c r="J1" s="9" t="s">
        <v>7</v>
      </c>
      <c r="K1" s="10" t="s">
        <v>8</v>
      </c>
      <c r="L1" s="9" t="s">
        <v>9</v>
      </c>
      <c r="M1" s="9" t="s">
        <v>10</v>
      </c>
    </row>
    <row r="2" spans="1:13" x14ac:dyDescent="0.25">
      <c r="A2" s="4"/>
      <c r="B2" s="5" t="s">
        <v>11</v>
      </c>
      <c r="C2" s="5"/>
      <c r="D2" s="5"/>
      <c r="E2" s="5">
        <f>SUM(E3:E11)</f>
        <v>105434</v>
      </c>
      <c r="F2" s="5">
        <f t="shared" ref="F2:M2" si="0">SUM(F3:F11)</f>
        <v>83310</v>
      </c>
      <c r="G2" s="5">
        <f t="shared" si="0"/>
        <v>82327</v>
      </c>
      <c r="H2" s="5">
        <f t="shared" si="0"/>
        <v>983</v>
      </c>
      <c r="I2" s="5">
        <f t="shared" si="0"/>
        <v>3</v>
      </c>
      <c r="J2" s="5">
        <f t="shared" si="0"/>
        <v>0</v>
      </c>
      <c r="K2" s="5">
        <f t="shared" si="0"/>
        <v>254</v>
      </c>
      <c r="L2" s="5">
        <f t="shared" si="0"/>
        <v>0</v>
      </c>
      <c r="M2" s="5">
        <f t="shared" si="0"/>
        <v>0</v>
      </c>
    </row>
    <row r="3" spans="1:13" x14ac:dyDescent="0.25">
      <c r="A3" s="3" t="str">
        <f>"120101"</f>
        <v>120101</v>
      </c>
      <c r="B3" s="3" t="s">
        <v>12</v>
      </c>
      <c r="C3" s="3" t="s">
        <v>13</v>
      </c>
      <c r="D3" s="3" t="s">
        <v>14</v>
      </c>
      <c r="E3" s="3">
        <v>27591</v>
      </c>
      <c r="F3" s="3">
        <v>22543</v>
      </c>
      <c r="G3" s="3">
        <v>22266</v>
      </c>
      <c r="H3" s="3">
        <v>277</v>
      </c>
      <c r="I3" s="3">
        <v>1</v>
      </c>
      <c r="J3" s="3">
        <v>0</v>
      </c>
      <c r="K3" s="3">
        <v>104</v>
      </c>
      <c r="L3" s="3">
        <v>0</v>
      </c>
      <c r="M3" s="3">
        <v>0</v>
      </c>
    </row>
    <row r="4" spans="1:13" x14ac:dyDescent="0.25">
      <c r="A4" s="3" t="str">
        <f>"120102"</f>
        <v>120102</v>
      </c>
      <c r="B4" s="3" t="s">
        <v>15</v>
      </c>
      <c r="C4" s="3" t="s">
        <v>13</v>
      </c>
      <c r="D4" s="3" t="s">
        <v>14</v>
      </c>
      <c r="E4" s="3">
        <v>20350</v>
      </c>
      <c r="F4" s="3">
        <v>16019</v>
      </c>
      <c r="G4" s="3">
        <v>15888</v>
      </c>
      <c r="H4" s="3">
        <v>131</v>
      </c>
      <c r="I4" s="3">
        <v>1</v>
      </c>
      <c r="J4" s="3">
        <v>0</v>
      </c>
      <c r="K4" s="3">
        <v>38</v>
      </c>
      <c r="L4" s="3">
        <v>0</v>
      </c>
      <c r="M4" s="3">
        <v>0</v>
      </c>
    </row>
    <row r="5" spans="1:13" x14ac:dyDescent="0.25">
      <c r="A5" s="3" t="str">
        <f>"120103"</f>
        <v>120103</v>
      </c>
      <c r="B5" s="3" t="s">
        <v>16</v>
      </c>
      <c r="C5" s="3" t="s">
        <v>13</v>
      </c>
      <c r="D5" s="3" t="s">
        <v>14</v>
      </c>
      <c r="E5" s="3">
        <v>6384</v>
      </c>
      <c r="F5" s="3">
        <v>5133</v>
      </c>
      <c r="G5" s="3">
        <v>5053</v>
      </c>
      <c r="H5" s="3">
        <v>80</v>
      </c>
      <c r="I5" s="3">
        <v>0</v>
      </c>
      <c r="J5" s="3">
        <v>0</v>
      </c>
      <c r="K5" s="3">
        <v>10</v>
      </c>
      <c r="L5" s="3">
        <v>0</v>
      </c>
      <c r="M5" s="3">
        <v>0</v>
      </c>
    </row>
    <row r="6" spans="1:13" x14ac:dyDescent="0.25">
      <c r="A6" s="3" t="str">
        <f>"120104"</f>
        <v>120104</v>
      </c>
      <c r="B6" s="3" t="s">
        <v>17</v>
      </c>
      <c r="C6" s="3" t="s">
        <v>13</v>
      </c>
      <c r="D6" s="3" t="s">
        <v>14</v>
      </c>
      <c r="E6" s="3">
        <v>5581</v>
      </c>
      <c r="F6" s="3">
        <v>4335</v>
      </c>
      <c r="G6" s="3">
        <v>4271</v>
      </c>
      <c r="H6" s="3">
        <v>64</v>
      </c>
      <c r="I6" s="3">
        <v>0</v>
      </c>
      <c r="J6" s="3">
        <v>0</v>
      </c>
      <c r="K6" s="3">
        <v>11</v>
      </c>
      <c r="L6" s="3">
        <v>0</v>
      </c>
      <c r="M6" s="3">
        <v>0</v>
      </c>
    </row>
    <row r="7" spans="1:13" x14ac:dyDescent="0.25">
      <c r="A7" s="3" t="str">
        <f>"120105"</f>
        <v>120105</v>
      </c>
      <c r="B7" s="3" t="s">
        <v>18</v>
      </c>
      <c r="C7" s="3" t="s">
        <v>13</v>
      </c>
      <c r="D7" s="3" t="s">
        <v>14</v>
      </c>
      <c r="E7" s="3">
        <v>8445</v>
      </c>
      <c r="F7" s="3">
        <v>6539</v>
      </c>
      <c r="G7" s="3">
        <v>6426</v>
      </c>
      <c r="H7" s="3">
        <v>113</v>
      </c>
      <c r="I7" s="3">
        <v>0</v>
      </c>
      <c r="J7" s="3">
        <v>0</v>
      </c>
      <c r="K7" s="3">
        <v>24</v>
      </c>
      <c r="L7" s="3">
        <v>0</v>
      </c>
      <c r="M7" s="3">
        <v>0</v>
      </c>
    </row>
    <row r="8" spans="1:13" x14ac:dyDescent="0.25">
      <c r="A8" s="3" t="str">
        <f>"120106"</f>
        <v>120106</v>
      </c>
      <c r="B8" s="3" t="s">
        <v>19</v>
      </c>
      <c r="C8" s="3" t="s">
        <v>13</v>
      </c>
      <c r="D8" s="3" t="s">
        <v>14</v>
      </c>
      <c r="E8" s="3">
        <v>14314</v>
      </c>
      <c r="F8" s="3">
        <v>11088</v>
      </c>
      <c r="G8" s="3">
        <v>11000</v>
      </c>
      <c r="H8" s="3">
        <v>88</v>
      </c>
      <c r="I8" s="3">
        <v>0</v>
      </c>
      <c r="J8" s="3">
        <v>0</v>
      </c>
      <c r="K8" s="3">
        <v>22</v>
      </c>
      <c r="L8" s="3">
        <v>0</v>
      </c>
      <c r="M8" s="3">
        <v>0</v>
      </c>
    </row>
    <row r="9" spans="1:13" x14ac:dyDescent="0.25">
      <c r="A9" s="3" t="str">
        <f>"120107"</f>
        <v>120107</v>
      </c>
      <c r="B9" s="3" t="s">
        <v>20</v>
      </c>
      <c r="C9" s="3" t="s">
        <v>13</v>
      </c>
      <c r="D9" s="3" t="s">
        <v>14</v>
      </c>
      <c r="E9" s="3">
        <v>11475</v>
      </c>
      <c r="F9" s="3">
        <v>9041</v>
      </c>
      <c r="G9" s="3">
        <v>8950</v>
      </c>
      <c r="H9" s="3">
        <v>91</v>
      </c>
      <c r="I9" s="3">
        <v>0</v>
      </c>
      <c r="J9" s="3">
        <v>0</v>
      </c>
      <c r="K9" s="3">
        <v>20</v>
      </c>
      <c r="L9" s="3">
        <v>0</v>
      </c>
      <c r="M9" s="3">
        <v>0</v>
      </c>
    </row>
    <row r="10" spans="1:13" x14ac:dyDescent="0.25">
      <c r="A10" s="3" t="str">
        <f>"120108"</f>
        <v>120108</v>
      </c>
      <c r="B10" s="3" t="s">
        <v>21</v>
      </c>
      <c r="C10" s="3" t="s">
        <v>13</v>
      </c>
      <c r="D10" s="3" t="s">
        <v>14</v>
      </c>
      <c r="E10" s="3">
        <v>5758</v>
      </c>
      <c r="F10" s="3">
        <v>4398</v>
      </c>
      <c r="G10" s="3">
        <v>4299</v>
      </c>
      <c r="H10" s="3">
        <v>99</v>
      </c>
      <c r="I10" s="3">
        <v>1</v>
      </c>
      <c r="J10" s="3">
        <v>0</v>
      </c>
      <c r="K10" s="3">
        <v>13</v>
      </c>
      <c r="L10" s="3">
        <v>0</v>
      </c>
      <c r="M10" s="3">
        <v>0</v>
      </c>
    </row>
    <row r="11" spans="1:13" x14ac:dyDescent="0.25">
      <c r="A11" s="3" t="str">
        <f>"120109"</f>
        <v>120109</v>
      </c>
      <c r="B11" s="3" t="s">
        <v>22</v>
      </c>
      <c r="C11" s="3" t="s">
        <v>13</v>
      </c>
      <c r="D11" s="3" t="s">
        <v>14</v>
      </c>
      <c r="E11" s="3">
        <v>5536</v>
      </c>
      <c r="F11" s="3">
        <v>4214</v>
      </c>
      <c r="G11" s="3">
        <v>4174</v>
      </c>
      <c r="H11" s="3">
        <v>40</v>
      </c>
      <c r="I11" s="3">
        <v>0</v>
      </c>
      <c r="J11" s="3">
        <v>0</v>
      </c>
      <c r="K11" s="3">
        <v>12</v>
      </c>
      <c r="L11" s="3">
        <v>0</v>
      </c>
      <c r="M11" s="3">
        <v>0</v>
      </c>
    </row>
    <row r="12" spans="1:13" x14ac:dyDescent="0.25">
      <c r="A12" s="4"/>
      <c r="B12" s="5" t="s">
        <v>23</v>
      </c>
      <c r="C12" s="5"/>
      <c r="D12" s="5"/>
      <c r="E12" s="5">
        <f>SUM(E13:E19)</f>
        <v>90630</v>
      </c>
      <c r="F12" s="5">
        <f>SUM(F13:F19)</f>
        <v>72628</v>
      </c>
      <c r="G12" s="5">
        <f t="shared" ref="G12:M12" si="1">SUM(G13:G19)</f>
        <v>72048</v>
      </c>
      <c r="H12" s="5">
        <f t="shared" si="1"/>
        <v>580</v>
      </c>
      <c r="I12" s="5">
        <f t="shared" si="1"/>
        <v>4</v>
      </c>
      <c r="J12" s="5">
        <f t="shared" si="1"/>
        <v>0</v>
      </c>
      <c r="K12" s="5">
        <f t="shared" si="1"/>
        <v>257</v>
      </c>
      <c r="L12" s="5">
        <f t="shared" si="1"/>
        <v>0</v>
      </c>
      <c r="M12" s="5">
        <f t="shared" si="1"/>
        <v>0</v>
      </c>
    </row>
    <row r="13" spans="1:13" x14ac:dyDescent="0.25">
      <c r="A13" s="3" t="str">
        <f>"120201"</f>
        <v>120201</v>
      </c>
      <c r="B13" s="3" t="s">
        <v>24</v>
      </c>
      <c r="C13" s="3" t="s">
        <v>25</v>
      </c>
      <c r="D13" s="3" t="s">
        <v>14</v>
      </c>
      <c r="E13" s="3">
        <v>8098</v>
      </c>
      <c r="F13" s="3">
        <v>6622</v>
      </c>
      <c r="G13" s="3">
        <v>6589</v>
      </c>
      <c r="H13" s="3">
        <v>33</v>
      </c>
      <c r="I13" s="3">
        <v>1</v>
      </c>
      <c r="J13" s="3">
        <v>0</v>
      </c>
      <c r="K13" s="3">
        <v>23</v>
      </c>
      <c r="L13" s="3">
        <v>0</v>
      </c>
      <c r="M13" s="3">
        <v>0</v>
      </c>
    </row>
    <row r="14" spans="1:13" x14ac:dyDescent="0.25">
      <c r="A14" s="3" t="str">
        <f>"120202"</f>
        <v>120202</v>
      </c>
      <c r="B14" s="3" t="s">
        <v>26</v>
      </c>
      <c r="C14" s="3" t="s">
        <v>25</v>
      </c>
      <c r="D14" s="3" t="s">
        <v>14</v>
      </c>
      <c r="E14" s="3">
        <v>34514</v>
      </c>
      <c r="F14" s="3">
        <v>28135</v>
      </c>
      <c r="G14" s="3">
        <v>27976</v>
      </c>
      <c r="H14" s="3">
        <v>159</v>
      </c>
      <c r="I14" s="3">
        <v>1</v>
      </c>
      <c r="J14" s="3">
        <v>0</v>
      </c>
      <c r="K14" s="3">
        <v>103</v>
      </c>
      <c r="L14" s="3">
        <v>0</v>
      </c>
      <c r="M14" s="3">
        <v>0</v>
      </c>
    </row>
    <row r="15" spans="1:13" x14ac:dyDescent="0.25">
      <c r="A15" s="3" t="str">
        <f>"120203"</f>
        <v>120203</v>
      </c>
      <c r="B15" s="3" t="s">
        <v>27</v>
      </c>
      <c r="C15" s="3" t="s">
        <v>25</v>
      </c>
      <c r="D15" s="3" t="s">
        <v>14</v>
      </c>
      <c r="E15" s="3">
        <v>9690</v>
      </c>
      <c r="F15" s="3">
        <v>7555</v>
      </c>
      <c r="G15" s="3">
        <v>7466</v>
      </c>
      <c r="H15" s="3">
        <v>89</v>
      </c>
      <c r="I15" s="3">
        <v>1</v>
      </c>
      <c r="J15" s="3">
        <v>0</v>
      </c>
      <c r="K15" s="3">
        <v>28</v>
      </c>
      <c r="L15" s="3">
        <v>0</v>
      </c>
      <c r="M15" s="3">
        <v>0</v>
      </c>
    </row>
    <row r="16" spans="1:13" x14ac:dyDescent="0.25">
      <c r="A16" s="3" t="str">
        <f>"120204"</f>
        <v>120204</v>
      </c>
      <c r="B16" s="3" t="s">
        <v>28</v>
      </c>
      <c r="C16" s="3" t="s">
        <v>25</v>
      </c>
      <c r="D16" s="3" t="s">
        <v>14</v>
      </c>
      <c r="E16" s="3">
        <v>14552</v>
      </c>
      <c r="F16" s="3">
        <v>11554</v>
      </c>
      <c r="G16" s="3">
        <v>11458</v>
      </c>
      <c r="H16" s="3">
        <v>96</v>
      </c>
      <c r="I16" s="3">
        <v>1</v>
      </c>
      <c r="J16" s="3">
        <v>0</v>
      </c>
      <c r="K16" s="3">
        <v>40</v>
      </c>
      <c r="L16" s="3">
        <v>0</v>
      </c>
      <c r="M16" s="3">
        <v>0</v>
      </c>
    </row>
    <row r="17" spans="1:13" x14ac:dyDescent="0.25">
      <c r="A17" s="3" t="str">
        <f>"120205"</f>
        <v>120205</v>
      </c>
      <c r="B17" s="3" t="s">
        <v>29</v>
      </c>
      <c r="C17" s="3" t="s">
        <v>25</v>
      </c>
      <c r="D17" s="3" t="s">
        <v>14</v>
      </c>
      <c r="E17" s="3">
        <v>8039</v>
      </c>
      <c r="F17" s="3">
        <v>6235</v>
      </c>
      <c r="G17" s="3">
        <v>6159</v>
      </c>
      <c r="H17" s="3">
        <v>76</v>
      </c>
      <c r="I17" s="3">
        <v>0</v>
      </c>
      <c r="J17" s="3">
        <v>0</v>
      </c>
      <c r="K17" s="3">
        <v>22</v>
      </c>
      <c r="L17" s="3">
        <v>0</v>
      </c>
      <c r="M17" s="3">
        <v>0</v>
      </c>
    </row>
    <row r="18" spans="1:13" x14ac:dyDescent="0.25">
      <c r="A18" s="3" t="str">
        <f>"120206"</f>
        <v>120206</v>
      </c>
      <c r="B18" s="3" t="s">
        <v>30</v>
      </c>
      <c r="C18" s="3" t="s">
        <v>25</v>
      </c>
      <c r="D18" s="3" t="s">
        <v>14</v>
      </c>
      <c r="E18" s="3">
        <v>6724</v>
      </c>
      <c r="F18" s="3">
        <v>5130</v>
      </c>
      <c r="G18" s="3">
        <v>5085</v>
      </c>
      <c r="H18" s="3">
        <v>45</v>
      </c>
      <c r="I18" s="3">
        <v>0</v>
      </c>
      <c r="J18" s="3">
        <v>0</v>
      </c>
      <c r="K18" s="3">
        <v>19</v>
      </c>
      <c r="L18" s="3">
        <v>0</v>
      </c>
      <c r="M18" s="3">
        <v>0</v>
      </c>
    </row>
    <row r="19" spans="1:13" x14ac:dyDescent="0.25">
      <c r="A19" s="3" t="str">
        <f>"120207"</f>
        <v>120207</v>
      </c>
      <c r="B19" s="3" t="s">
        <v>31</v>
      </c>
      <c r="C19" s="3" t="s">
        <v>25</v>
      </c>
      <c r="D19" s="3" t="s">
        <v>14</v>
      </c>
      <c r="E19" s="3">
        <v>9013</v>
      </c>
      <c r="F19" s="3">
        <v>7397</v>
      </c>
      <c r="G19" s="3">
        <v>7315</v>
      </c>
      <c r="H19" s="3">
        <v>82</v>
      </c>
      <c r="I19" s="3">
        <v>0</v>
      </c>
      <c r="J19" s="3">
        <v>0</v>
      </c>
      <c r="K19" s="3">
        <v>22</v>
      </c>
      <c r="L19" s="3">
        <v>0</v>
      </c>
      <c r="M19" s="3">
        <v>0</v>
      </c>
    </row>
    <row r="20" spans="1:13" x14ac:dyDescent="0.25">
      <c r="A20" s="4"/>
      <c r="B20" s="5" t="s">
        <v>32</v>
      </c>
      <c r="C20" s="5"/>
      <c r="D20" s="5"/>
      <c r="E20" s="5">
        <f>SUM(E21:E27)</f>
        <v>56651</v>
      </c>
      <c r="F20" s="5">
        <f t="shared" ref="F20:M20" si="2">SUM(F21:F27)</f>
        <v>46326</v>
      </c>
      <c r="G20" s="5">
        <f t="shared" si="2"/>
        <v>45921</v>
      </c>
      <c r="H20" s="5">
        <f t="shared" si="2"/>
        <v>404</v>
      </c>
      <c r="I20" s="5">
        <f t="shared" si="2"/>
        <v>0</v>
      </c>
      <c r="J20" s="5">
        <f t="shared" si="2"/>
        <v>0</v>
      </c>
      <c r="K20" s="5">
        <f t="shared" si="2"/>
        <v>136</v>
      </c>
      <c r="L20" s="5">
        <f t="shared" si="2"/>
        <v>0</v>
      </c>
      <c r="M20" s="5">
        <f t="shared" si="2"/>
        <v>0</v>
      </c>
    </row>
    <row r="21" spans="1:13" x14ac:dyDescent="0.25">
      <c r="A21" s="3" t="str">
        <f>"120401"</f>
        <v>120401</v>
      </c>
      <c r="B21" s="3" t="s">
        <v>33</v>
      </c>
      <c r="C21" s="3" t="s">
        <v>34</v>
      </c>
      <c r="D21" s="3" t="s">
        <v>14</v>
      </c>
      <c r="E21" s="3">
        <v>2542</v>
      </c>
      <c r="F21" s="3">
        <v>2183</v>
      </c>
      <c r="G21" s="3">
        <v>2136</v>
      </c>
      <c r="H21" s="3">
        <v>46</v>
      </c>
      <c r="I21" s="3">
        <v>0</v>
      </c>
      <c r="J21" s="3">
        <v>0</v>
      </c>
      <c r="K21" s="3">
        <v>2</v>
      </c>
      <c r="L21" s="3">
        <v>0</v>
      </c>
      <c r="M21" s="3">
        <v>0</v>
      </c>
    </row>
    <row r="22" spans="1:13" x14ac:dyDescent="0.25">
      <c r="A22" s="3" t="str">
        <f>"120402"</f>
        <v>120402</v>
      </c>
      <c r="B22" s="3" t="s">
        <v>35</v>
      </c>
      <c r="C22" s="3" t="s">
        <v>34</v>
      </c>
      <c r="D22" s="3" t="s">
        <v>14</v>
      </c>
      <c r="E22" s="3">
        <v>20368</v>
      </c>
      <c r="F22" s="3">
        <v>16623</v>
      </c>
      <c r="G22" s="3">
        <v>16490</v>
      </c>
      <c r="H22" s="3">
        <v>133</v>
      </c>
      <c r="I22" s="3">
        <v>0</v>
      </c>
      <c r="J22" s="3">
        <v>0</v>
      </c>
      <c r="K22" s="3">
        <v>48</v>
      </c>
      <c r="L22" s="3">
        <v>0</v>
      </c>
      <c r="M22" s="3">
        <v>0</v>
      </c>
    </row>
    <row r="23" spans="1:13" x14ac:dyDescent="0.25">
      <c r="A23" s="3" t="str">
        <f>"120403"</f>
        <v>120403</v>
      </c>
      <c r="B23" s="3" t="s">
        <v>36</v>
      </c>
      <c r="C23" s="3" t="s">
        <v>34</v>
      </c>
      <c r="D23" s="3" t="s">
        <v>14</v>
      </c>
      <c r="E23" s="3">
        <v>3063</v>
      </c>
      <c r="F23" s="3">
        <v>2625</v>
      </c>
      <c r="G23" s="3">
        <v>2599</v>
      </c>
      <c r="H23" s="3">
        <v>26</v>
      </c>
      <c r="I23" s="3">
        <v>0</v>
      </c>
      <c r="J23" s="3">
        <v>0</v>
      </c>
      <c r="K23" s="3">
        <v>10</v>
      </c>
      <c r="L23" s="3">
        <v>0</v>
      </c>
      <c r="M23" s="3">
        <v>0</v>
      </c>
    </row>
    <row r="24" spans="1:13" x14ac:dyDescent="0.25">
      <c r="A24" s="3" t="str">
        <f>"120404"</f>
        <v>120404</v>
      </c>
      <c r="B24" s="3" t="s">
        <v>37</v>
      </c>
      <c r="C24" s="3" t="s">
        <v>34</v>
      </c>
      <c r="D24" s="3" t="s">
        <v>14</v>
      </c>
      <c r="E24" s="3">
        <v>3259</v>
      </c>
      <c r="F24" s="3">
        <v>2714</v>
      </c>
      <c r="G24" s="3">
        <v>2652</v>
      </c>
      <c r="H24" s="3">
        <v>62</v>
      </c>
      <c r="I24" s="3">
        <v>0</v>
      </c>
      <c r="J24" s="3">
        <v>0</v>
      </c>
      <c r="K24" s="3">
        <v>7</v>
      </c>
      <c r="L24" s="3">
        <v>0</v>
      </c>
      <c r="M24" s="3">
        <v>0</v>
      </c>
    </row>
    <row r="25" spans="1:13" x14ac:dyDescent="0.25">
      <c r="A25" s="3" t="str">
        <f>"120405"</f>
        <v>120405</v>
      </c>
      <c r="B25" s="3" t="s">
        <v>38</v>
      </c>
      <c r="C25" s="3" t="s">
        <v>34</v>
      </c>
      <c r="D25" s="3" t="s">
        <v>14</v>
      </c>
      <c r="E25" s="3">
        <v>7661</v>
      </c>
      <c r="F25" s="3">
        <v>6185</v>
      </c>
      <c r="G25" s="3">
        <v>6164</v>
      </c>
      <c r="H25" s="3">
        <v>21</v>
      </c>
      <c r="I25" s="3">
        <v>0</v>
      </c>
      <c r="J25" s="3">
        <v>0</v>
      </c>
      <c r="K25" s="3">
        <v>22</v>
      </c>
      <c r="L25" s="3">
        <v>0</v>
      </c>
      <c r="M25" s="3">
        <v>0</v>
      </c>
    </row>
    <row r="26" spans="1:13" x14ac:dyDescent="0.25">
      <c r="A26" s="3" t="str">
        <f>"120406"</f>
        <v>120406</v>
      </c>
      <c r="B26" s="3" t="s">
        <v>39</v>
      </c>
      <c r="C26" s="3" t="s">
        <v>34</v>
      </c>
      <c r="D26" s="3" t="s">
        <v>14</v>
      </c>
      <c r="E26" s="3">
        <v>7382</v>
      </c>
      <c r="F26" s="3">
        <v>5884</v>
      </c>
      <c r="G26" s="3">
        <v>5853</v>
      </c>
      <c r="H26" s="3">
        <v>31</v>
      </c>
      <c r="I26" s="3">
        <v>0</v>
      </c>
      <c r="J26" s="3">
        <v>0</v>
      </c>
      <c r="K26" s="3">
        <v>20</v>
      </c>
      <c r="L26" s="3">
        <v>0</v>
      </c>
      <c r="M26" s="3">
        <v>0</v>
      </c>
    </row>
    <row r="27" spans="1:13" x14ac:dyDescent="0.25">
      <c r="A27" s="3" t="str">
        <f>"120407"</f>
        <v>120407</v>
      </c>
      <c r="B27" s="3" t="s">
        <v>40</v>
      </c>
      <c r="C27" s="3" t="s">
        <v>34</v>
      </c>
      <c r="D27" s="3" t="s">
        <v>14</v>
      </c>
      <c r="E27" s="3">
        <v>12376</v>
      </c>
      <c r="F27" s="3">
        <v>10112</v>
      </c>
      <c r="G27" s="3">
        <v>10027</v>
      </c>
      <c r="H27" s="3">
        <v>85</v>
      </c>
      <c r="I27" s="3">
        <v>0</v>
      </c>
      <c r="J27" s="3">
        <v>0</v>
      </c>
      <c r="K27" s="3">
        <v>27</v>
      </c>
      <c r="L27" s="3">
        <v>0</v>
      </c>
      <c r="M27" s="3">
        <v>0</v>
      </c>
    </row>
    <row r="28" spans="1:13" x14ac:dyDescent="0.25">
      <c r="A28" s="4"/>
      <c r="B28" s="5" t="s">
        <v>41</v>
      </c>
      <c r="C28" s="5"/>
      <c r="D28" s="5"/>
      <c r="E28" s="5">
        <f>SUM(E29:E44)</f>
        <v>197332</v>
      </c>
      <c r="F28" s="5">
        <f t="shared" ref="F28:H28" si="3">SUM(F29:F44)</f>
        <v>158722</v>
      </c>
      <c r="G28" s="5">
        <f t="shared" si="3"/>
        <v>157583</v>
      </c>
      <c r="H28" s="5">
        <f t="shared" si="3"/>
        <v>1139</v>
      </c>
      <c r="I28" s="5">
        <f t="shared" ref="I28" si="4">SUM(I29:I44)</f>
        <v>2</v>
      </c>
      <c r="J28" s="5">
        <f t="shared" ref="J28:K28" si="5">SUM(J29:J44)</f>
        <v>1</v>
      </c>
      <c r="K28" s="5">
        <f t="shared" si="5"/>
        <v>647</v>
      </c>
      <c r="L28" s="5">
        <f t="shared" ref="L28" si="6">SUM(L29:L44)</f>
        <v>0</v>
      </c>
      <c r="M28" s="5">
        <f t="shared" ref="M28" si="7">SUM(M29:M44)</f>
        <v>0</v>
      </c>
    </row>
    <row r="29" spans="1:13" x14ac:dyDescent="0.25">
      <c r="A29" s="3" t="str">
        <f>"121601"</f>
        <v>121601</v>
      </c>
      <c r="B29" s="3" t="s">
        <v>42</v>
      </c>
      <c r="C29" s="3" t="s">
        <v>43</v>
      </c>
      <c r="D29" s="3" t="s">
        <v>14</v>
      </c>
      <c r="E29" s="3">
        <v>11106</v>
      </c>
      <c r="F29" s="3">
        <v>8739</v>
      </c>
      <c r="G29" s="3">
        <v>8673</v>
      </c>
      <c r="H29" s="3">
        <v>66</v>
      </c>
      <c r="I29" s="3">
        <v>0</v>
      </c>
      <c r="J29" s="3">
        <v>0</v>
      </c>
      <c r="K29" s="3">
        <v>33</v>
      </c>
      <c r="L29" s="3">
        <v>0</v>
      </c>
      <c r="M29" s="3">
        <v>0</v>
      </c>
    </row>
    <row r="30" spans="1:13" x14ac:dyDescent="0.25">
      <c r="A30" s="3" t="str">
        <f>"121602"</f>
        <v>121602</v>
      </c>
      <c r="B30" s="3" t="s">
        <v>44</v>
      </c>
      <c r="C30" s="3" t="s">
        <v>43</v>
      </c>
      <c r="D30" s="3" t="s">
        <v>14</v>
      </c>
      <c r="E30" s="3">
        <v>8802</v>
      </c>
      <c r="F30" s="3">
        <v>6873</v>
      </c>
      <c r="G30" s="3">
        <v>6821</v>
      </c>
      <c r="H30" s="3">
        <v>52</v>
      </c>
      <c r="I30" s="3">
        <v>0</v>
      </c>
      <c r="J30" s="3">
        <v>1</v>
      </c>
      <c r="K30" s="3">
        <v>29</v>
      </c>
      <c r="L30" s="3">
        <v>0</v>
      </c>
      <c r="M30" s="3">
        <v>0</v>
      </c>
    </row>
    <row r="31" spans="1:13" x14ac:dyDescent="0.25">
      <c r="A31" s="3" t="str">
        <f>"121603"</f>
        <v>121603</v>
      </c>
      <c r="B31" s="3" t="s">
        <v>45</v>
      </c>
      <c r="C31" s="3" t="s">
        <v>43</v>
      </c>
      <c r="D31" s="3" t="s">
        <v>14</v>
      </c>
      <c r="E31" s="3">
        <v>15703</v>
      </c>
      <c r="F31" s="3">
        <v>12258</v>
      </c>
      <c r="G31" s="3">
        <v>12172</v>
      </c>
      <c r="H31" s="3">
        <v>86</v>
      </c>
      <c r="I31" s="3">
        <v>0</v>
      </c>
      <c r="J31" s="3">
        <v>0</v>
      </c>
      <c r="K31" s="3">
        <v>40</v>
      </c>
      <c r="L31" s="3">
        <v>0</v>
      </c>
      <c r="M31" s="3">
        <v>0</v>
      </c>
    </row>
    <row r="32" spans="1:13" x14ac:dyDescent="0.25">
      <c r="A32" s="3" t="str">
        <f>"121604"</f>
        <v>121604</v>
      </c>
      <c r="B32" s="3" t="s">
        <v>46</v>
      </c>
      <c r="C32" s="3" t="s">
        <v>43</v>
      </c>
      <c r="D32" s="3" t="s">
        <v>14</v>
      </c>
      <c r="E32" s="3">
        <v>11713</v>
      </c>
      <c r="F32" s="3">
        <v>9457</v>
      </c>
      <c r="G32" s="3">
        <v>9413</v>
      </c>
      <c r="H32" s="3">
        <v>44</v>
      </c>
      <c r="I32" s="3">
        <v>0</v>
      </c>
      <c r="J32" s="3">
        <v>0</v>
      </c>
      <c r="K32" s="3">
        <v>29</v>
      </c>
      <c r="L32" s="3">
        <v>0</v>
      </c>
      <c r="M32" s="3">
        <v>0</v>
      </c>
    </row>
    <row r="33" spans="1:13" x14ac:dyDescent="0.25">
      <c r="A33" s="3" t="str">
        <f>"121605"</f>
        <v>121605</v>
      </c>
      <c r="B33" s="3" t="s">
        <v>47</v>
      </c>
      <c r="C33" s="3" t="s">
        <v>43</v>
      </c>
      <c r="D33" s="3" t="s">
        <v>14</v>
      </c>
      <c r="E33" s="3">
        <v>9236</v>
      </c>
      <c r="F33" s="3">
        <v>7570</v>
      </c>
      <c r="G33" s="3">
        <v>7520</v>
      </c>
      <c r="H33" s="3">
        <v>50</v>
      </c>
      <c r="I33" s="3">
        <v>0</v>
      </c>
      <c r="J33" s="3">
        <v>0</v>
      </c>
      <c r="K33" s="3">
        <v>26</v>
      </c>
      <c r="L33" s="3">
        <v>0</v>
      </c>
      <c r="M33" s="3">
        <v>0</v>
      </c>
    </row>
    <row r="34" spans="1:13" x14ac:dyDescent="0.25">
      <c r="A34" s="3" t="str">
        <f>"121606"</f>
        <v>121606</v>
      </c>
      <c r="B34" s="3" t="s">
        <v>48</v>
      </c>
      <c r="C34" s="3" t="s">
        <v>43</v>
      </c>
      <c r="D34" s="3" t="s">
        <v>14</v>
      </c>
      <c r="E34" s="3">
        <v>11362</v>
      </c>
      <c r="F34" s="3">
        <v>9083</v>
      </c>
      <c r="G34" s="3">
        <v>9041</v>
      </c>
      <c r="H34" s="3">
        <v>42</v>
      </c>
      <c r="I34" s="3">
        <v>0</v>
      </c>
      <c r="J34" s="3">
        <v>0</v>
      </c>
      <c r="K34" s="3">
        <v>26</v>
      </c>
      <c r="L34" s="3">
        <v>0</v>
      </c>
      <c r="M34" s="3">
        <v>0</v>
      </c>
    </row>
    <row r="35" spans="1:13" x14ac:dyDescent="0.25">
      <c r="A35" s="3" t="str">
        <f>"121607"</f>
        <v>121607</v>
      </c>
      <c r="B35" s="3" t="s">
        <v>49</v>
      </c>
      <c r="C35" s="3" t="s">
        <v>43</v>
      </c>
      <c r="D35" s="3" t="s">
        <v>14</v>
      </c>
      <c r="E35" s="3">
        <v>6650</v>
      </c>
      <c r="F35" s="3">
        <v>5301</v>
      </c>
      <c r="G35" s="3">
        <v>5256</v>
      </c>
      <c r="H35" s="3">
        <v>45</v>
      </c>
      <c r="I35" s="3">
        <v>1</v>
      </c>
      <c r="J35" s="3">
        <v>0</v>
      </c>
      <c r="K35" s="3">
        <v>16</v>
      </c>
      <c r="L35" s="3">
        <v>0</v>
      </c>
      <c r="M35" s="3">
        <v>0</v>
      </c>
    </row>
    <row r="36" spans="1:13" x14ac:dyDescent="0.25">
      <c r="A36" s="3" t="str">
        <f>"121608"</f>
        <v>121608</v>
      </c>
      <c r="B36" s="3" t="s">
        <v>50</v>
      </c>
      <c r="C36" s="3" t="s">
        <v>43</v>
      </c>
      <c r="D36" s="3" t="s">
        <v>14</v>
      </c>
      <c r="E36" s="3">
        <v>14327</v>
      </c>
      <c r="F36" s="3">
        <v>11431</v>
      </c>
      <c r="G36" s="3">
        <v>11391</v>
      </c>
      <c r="H36" s="3">
        <v>40</v>
      </c>
      <c r="I36" s="3">
        <v>0</v>
      </c>
      <c r="J36" s="3">
        <v>0</v>
      </c>
      <c r="K36" s="3">
        <v>29</v>
      </c>
      <c r="L36" s="3">
        <v>0</v>
      </c>
      <c r="M36" s="3">
        <v>0</v>
      </c>
    </row>
    <row r="37" spans="1:13" x14ac:dyDescent="0.25">
      <c r="A37" s="3" t="str">
        <f>"121609"</f>
        <v>121609</v>
      </c>
      <c r="B37" s="3" t="s">
        <v>51</v>
      </c>
      <c r="C37" s="3" t="s">
        <v>43</v>
      </c>
      <c r="D37" s="3" t="s">
        <v>14</v>
      </c>
      <c r="E37" s="3">
        <v>25926</v>
      </c>
      <c r="F37" s="3">
        <v>20985</v>
      </c>
      <c r="G37" s="3">
        <v>20830</v>
      </c>
      <c r="H37" s="3">
        <v>155</v>
      </c>
      <c r="I37" s="3">
        <v>0</v>
      </c>
      <c r="J37" s="3">
        <v>0</v>
      </c>
      <c r="K37" s="3">
        <v>79</v>
      </c>
      <c r="L37" s="3">
        <v>0</v>
      </c>
      <c r="M37" s="3">
        <v>0</v>
      </c>
    </row>
    <row r="38" spans="1:13" x14ac:dyDescent="0.25">
      <c r="A38" s="3" t="str">
        <f>"121610"</f>
        <v>121610</v>
      </c>
      <c r="B38" s="3" t="s">
        <v>52</v>
      </c>
      <c r="C38" s="3" t="s">
        <v>43</v>
      </c>
      <c r="D38" s="3" t="s">
        <v>14</v>
      </c>
      <c r="E38" s="3">
        <v>17056</v>
      </c>
      <c r="F38" s="3">
        <v>13805</v>
      </c>
      <c r="G38" s="3">
        <v>13665</v>
      </c>
      <c r="H38" s="3">
        <v>140</v>
      </c>
      <c r="I38" s="3">
        <v>1</v>
      </c>
      <c r="J38" s="3">
        <v>0</v>
      </c>
      <c r="K38" s="3">
        <v>93</v>
      </c>
      <c r="L38" s="3">
        <v>0</v>
      </c>
      <c r="M38" s="3">
        <v>0</v>
      </c>
    </row>
    <row r="39" spans="1:13" x14ac:dyDescent="0.25">
      <c r="A39" s="3" t="str">
        <f>"121611"</f>
        <v>121611</v>
      </c>
      <c r="B39" s="3" t="s">
        <v>53</v>
      </c>
      <c r="C39" s="3" t="s">
        <v>43</v>
      </c>
      <c r="D39" s="3" t="s">
        <v>14</v>
      </c>
      <c r="E39" s="3">
        <v>10450</v>
      </c>
      <c r="F39" s="3">
        <v>8608</v>
      </c>
      <c r="G39" s="3">
        <v>8513</v>
      </c>
      <c r="H39" s="3">
        <v>95</v>
      </c>
      <c r="I39" s="3">
        <v>0</v>
      </c>
      <c r="J39" s="3">
        <v>0</v>
      </c>
      <c r="K39" s="3">
        <v>34</v>
      </c>
      <c r="L39" s="3">
        <v>0</v>
      </c>
      <c r="M39" s="3">
        <v>0</v>
      </c>
    </row>
    <row r="40" spans="1:13" x14ac:dyDescent="0.25">
      <c r="A40" s="3" t="str">
        <f>"121612"</f>
        <v>121612</v>
      </c>
      <c r="B40" s="3" t="s">
        <v>54</v>
      </c>
      <c r="C40" s="3" t="s">
        <v>43</v>
      </c>
      <c r="D40" s="3" t="s">
        <v>14</v>
      </c>
      <c r="E40" s="3">
        <v>3682</v>
      </c>
      <c r="F40" s="3">
        <v>3171</v>
      </c>
      <c r="G40" s="3">
        <v>3134</v>
      </c>
      <c r="H40" s="3">
        <v>37</v>
      </c>
      <c r="I40" s="3">
        <v>0</v>
      </c>
      <c r="J40" s="3">
        <v>0</v>
      </c>
      <c r="K40" s="3">
        <v>18</v>
      </c>
      <c r="L40" s="3">
        <v>0</v>
      </c>
      <c r="M40" s="3">
        <v>0</v>
      </c>
    </row>
    <row r="41" spans="1:13" x14ac:dyDescent="0.25">
      <c r="A41" s="3" t="str">
        <f>"121613"</f>
        <v>121613</v>
      </c>
      <c r="B41" s="3" t="s">
        <v>55</v>
      </c>
      <c r="C41" s="3" t="s">
        <v>43</v>
      </c>
      <c r="D41" s="3" t="s">
        <v>14</v>
      </c>
      <c r="E41" s="3">
        <v>13080</v>
      </c>
      <c r="F41" s="3">
        <v>10577</v>
      </c>
      <c r="G41" s="3">
        <v>10486</v>
      </c>
      <c r="H41" s="3">
        <v>91</v>
      </c>
      <c r="I41" s="3">
        <v>0</v>
      </c>
      <c r="J41" s="3">
        <v>0</v>
      </c>
      <c r="K41" s="3">
        <v>42</v>
      </c>
      <c r="L41" s="3">
        <v>0</v>
      </c>
      <c r="M41" s="3">
        <v>0</v>
      </c>
    </row>
    <row r="42" spans="1:13" x14ac:dyDescent="0.25">
      <c r="A42" s="3" t="str">
        <f>"121614"</f>
        <v>121614</v>
      </c>
      <c r="B42" s="3" t="s">
        <v>56</v>
      </c>
      <c r="C42" s="3" t="s">
        <v>43</v>
      </c>
      <c r="D42" s="3" t="s">
        <v>14</v>
      </c>
      <c r="E42" s="3">
        <v>12476</v>
      </c>
      <c r="F42" s="3">
        <v>9711</v>
      </c>
      <c r="G42" s="3">
        <v>9618</v>
      </c>
      <c r="H42" s="3">
        <v>93</v>
      </c>
      <c r="I42" s="3">
        <v>0</v>
      </c>
      <c r="J42" s="3">
        <v>0</v>
      </c>
      <c r="K42" s="3">
        <v>75</v>
      </c>
      <c r="L42" s="3">
        <v>0</v>
      </c>
      <c r="M42" s="3">
        <v>0</v>
      </c>
    </row>
    <row r="43" spans="1:13" x14ac:dyDescent="0.25">
      <c r="A43" s="3" t="str">
        <f>"121615"</f>
        <v>121615</v>
      </c>
      <c r="B43" s="3" t="s">
        <v>57</v>
      </c>
      <c r="C43" s="3" t="s">
        <v>43</v>
      </c>
      <c r="D43" s="3" t="s">
        <v>14</v>
      </c>
      <c r="E43" s="3">
        <v>18158</v>
      </c>
      <c r="F43" s="3">
        <v>14990</v>
      </c>
      <c r="G43" s="3">
        <v>14910</v>
      </c>
      <c r="H43" s="3">
        <v>80</v>
      </c>
      <c r="I43" s="3">
        <v>0</v>
      </c>
      <c r="J43" s="3">
        <v>0</v>
      </c>
      <c r="K43" s="3">
        <v>65</v>
      </c>
      <c r="L43" s="3">
        <v>0</v>
      </c>
      <c r="M43" s="3">
        <v>0</v>
      </c>
    </row>
    <row r="44" spans="1:13" x14ac:dyDescent="0.25">
      <c r="A44" s="3" t="str">
        <f>"121616"</f>
        <v>121616</v>
      </c>
      <c r="B44" s="3" t="s">
        <v>58</v>
      </c>
      <c r="C44" s="3" t="s">
        <v>43</v>
      </c>
      <c r="D44" s="3" t="s">
        <v>14</v>
      </c>
      <c r="E44" s="3">
        <v>7605</v>
      </c>
      <c r="F44" s="3">
        <v>6163</v>
      </c>
      <c r="G44" s="3">
        <v>6140</v>
      </c>
      <c r="H44" s="3">
        <v>23</v>
      </c>
      <c r="I44" s="3">
        <v>0</v>
      </c>
      <c r="J44" s="3">
        <v>0</v>
      </c>
      <c r="K44" s="3">
        <v>13</v>
      </c>
      <c r="L44" s="3">
        <v>0</v>
      </c>
      <c r="M44" s="3">
        <v>0</v>
      </c>
    </row>
    <row r="45" spans="1:13" ht="30" x14ac:dyDescent="0.25">
      <c r="A45" s="6" t="str">
        <f>"126301"</f>
        <v>126301</v>
      </c>
      <c r="B45" s="7" t="s">
        <v>60</v>
      </c>
      <c r="C45" s="6" t="s">
        <v>14</v>
      </c>
      <c r="D45" s="6" t="s">
        <v>14</v>
      </c>
      <c r="E45" s="12">
        <v>95134</v>
      </c>
      <c r="F45" s="6">
        <v>80957</v>
      </c>
      <c r="G45" s="12">
        <v>80220</v>
      </c>
      <c r="H45" s="6">
        <v>737</v>
      </c>
      <c r="I45" s="12">
        <v>3</v>
      </c>
      <c r="J45" s="6">
        <v>0</v>
      </c>
      <c r="K45" s="12">
        <v>285</v>
      </c>
      <c r="L45" s="6">
        <v>0</v>
      </c>
      <c r="M45" s="12">
        <v>0</v>
      </c>
    </row>
    <row r="46" spans="1:13" ht="15.75" x14ac:dyDescent="0.25">
      <c r="A46" s="11" t="s">
        <v>59</v>
      </c>
      <c r="B46" s="11"/>
      <c r="C46" s="11"/>
      <c r="D46" s="11"/>
      <c r="E46" s="11">
        <f t="shared" ref="E46:M46" si="8">SUM(E2,E12,E20,E28,E45)</f>
        <v>545181</v>
      </c>
      <c r="F46" s="11">
        <f t="shared" si="8"/>
        <v>441943</v>
      </c>
      <c r="G46" s="11">
        <f t="shared" si="8"/>
        <v>438099</v>
      </c>
      <c r="H46" s="11">
        <f t="shared" si="8"/>
        <v>3843</v>
      </c>
      <c r="I46" s="11">
        <f t="shared" si="8"/>
        <v>12</v>
      </c>
      <c r="J46" s="11">
        <f t="shared" si="8"/>
        <v>1</v>
      </c>
      <c r="K46" s="11">
        <f t="shared" si="8"/>
        <v>1579</v>
      </c>
      <c r="L46" s="11">
        <f t="shared" si="8"/>
        <v>0</v>
      </c>
      <c r="M46" s="11">
        <f t="shared" si="8"/>
        <v>0</v>
      </c>
    </row>
  </sheetData>
  <pageMargins left="0.23622047244094491" right="0.23622047244094491" top="0.74803149606299213" bottom="0.74803149606299213" header="0.31496062992125984" footer="0.31496062992125984"/>
  <pageSetup paperSize="9" scale="58" orientation="landscape" r:id="rId1"/>
  <headerFooter>
    <oddHeader xml:space="preserve">&amp;L&amp;"-,Pogrubiony"&amp;14
Krajowe Biuro Wyborcze Delegatura w Tarnowie&amp;R&amp;"-,Pogrubiony"&amp;14
Stan na dzień 31.12.2025 r.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rejestr_wyborcow_2025_kw_4_2025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Dzik</dc:creator>
  <cp:lastModifiedBy>Daria Para</cp:lastModifiedBy>
  <cp:lastPrinted>2025-10-16T06:09:09Z</cp:lastPrinted>
  <dcterms:created xsi:type="dcterms:W3CDTF">2025-07-10T09:21:23Z</dcterms:created>
  <dcterms:modified xsi:type="dcterms:W3CDTF">2026-01-29T11:09:14Z</dcterms:modified>
</cp:coreProperties>
</file>