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!Rejestr_Wyborcow\MELDUNEK\2024\II kwartał 2024\"/>
    </mc:Choice>
  </mc:AlternateContent>
  <bookViews>
    <workbookView xWindow="-120" yWindow="-120" windowWidth="29040" windowHeight="15720"/>
  </bookViews>
  <sheets>
    <sheet name="Rejestr wyborców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22" i="1"/>
  <c r="I14" i="1"/>
  <c r="L30" i="1"/>
  <c r="L22" i="1"/>
  <c r="L14" i="1"/>
  <c r="L4" i="1"/>
  <c r="I4" i="1"/>
  <c r="D4" i="1"/>
  <c r="E4" i="1"/>
  <c r="F4" i="1"/>
  <c r="G4" i="1"/>
  <c r="H4" i="1"/>
  <c r="J4" i="1"/>
  <c r="K4" i="1"/>
  <c r="I48" i="1" l="1"/>
  <c r="L48" i="1"/>
  <c r="D14" i="1"/>
  <c r="E14" i="1"/>
  <c r="F14" i="1"/>
  <c r="G14" i="1"/>
  <c r="H14" i="1"/>
  <c r="J14" i="1"/>
  <c r="K14" i="1"/>
  <c r="E22" i="1" l="1"/>
  <c r="F22" i="1"/>
  <c r="G22" i="1"/>
  <c r="H22" i="1"/>
  <c r="J22" i="1"/>
  <c r="K22" i="1"/>
  <c r="E30" i="1"/>
  <c r="F30" i="1"/>
  <c r="G30" i="1"/>
  <c r="H30" i="1"/>
  <c r="J30" i="1"/>
  <c r="K30" i="1"/>
  <c r="E48" i="1" l="1"/>
  <c r="H48" i="1"/>
  <c r="G48" i="1"/>
  <c r="J48" i="1"/>
  <c r="F48" i="1"/>
  <c r="K48" i="1"/>
  <c r="D30" i="1"/>
  <c r="D22" i="1"/>
  <c r="A5" i="1"/>
  <c r="A6" i="1"/>
  <c r="A7" i="1"/>
  <c r="A8" i="1"/>
  <c r="A9" i="1"/>
  <c r="A10" i="1"/>
  <c r="A11" i="1"/>
  <c r="A12" i="1"/>
  <c r="A13" i="1"/>
  <c r="A15" i="1"/>
  <c r="A16" i="1"/>
  <c r="A17" i="1"/>
  <c r="A18" i="1"/>
  <c r="A19" i="1"/>
  <c r="A20" i="1"/>
  <c r="A21" i="1"/>
  <c r="A23" i="1"/>
  <c r="A24" i="1"/>
  <c r="A25" i="1"/>
  <c r="A26" i="1"/>
  <c r="A27" i="1"/>
  <c r="A28" i="1"/>
  <c r="A29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D48" i="1" l="1"/>
</calcChain>
</file>

<file path=xl/sharedStrings.xml><?xml version="1.0" encoding="utf-8"?>
<sst xmlns="http://schemas.openxmlformats.org/spreadsheetml/2006/main" count="99" uniqueCount="64">
  <si>
    <t>Kod TERYT</t>
  </si>
  <si>
    <t>Gmina</t>
  </si>
  <si>
    <t>m. Bochnia</t>
  </si>
  <si>
    <t>gm. Bochnia</t>
  </si>
  <si>
    <t>gm. Drwinia</t>
  </si>
  <si>
    <t>gm. Lipnica Murowana</t>
  </si>
  <si>
    <t>gm. Łapanów</t>
  </si>
  <si>
    <t>gm. Nowy Wiśnicz</t>
  </si>
  <si>
    <t>gm. Rzezawa</t>
  </si>
  <si>
    <t>gm. Trzciana</t>
  </si>
  <si>
    <t>gm. Żegocina</t>
  </si>
  <si>
    <t>gm. Borzęcin</t>
  </si>
  <si>
    <t>gm. Brzesko</t>
  </si>
  <si>
    <t>gm. Czchów</t>
  </si>
  <si>
    <t>gm. Dębno</t>
  </si>
  <si>
    <t>gm. Gnojnik</t>
  </si>
  <si>
    <t>gm. Iwkowa</t>
  </si>
  <si>
    <t>gm. Szczurowa</t>
  </si>
  <si>
    <t>gm. Bolesław</t>
  </si>
  <si>
    <t>gm. Dąbrowa Tarnowska</t>
  </si>
  <si>
    <t>gm. Gręboszów</t>
  </si>
  <si>
    <t>gm. Mędrzechów</t>
  </si>
  <si>
    <t>gm. Olesno</t>
  </si>
  <si>
    <t>gm. Radgoszcz</t>
  </si>
  <si>
    <t>gm. Szczucin</t>
  </si>
  <si>
    <t>gm. Ciężkowice</t>
  </si>
  <si>
    <t>gm. Gromnik</t>
  </si>
  <si>
    <t>gm. Lisia Góra</t>
  </si>
  <si>
    <t>gm. Pleśna</t>
  </si>
  <si>
    <t>gm. Radłów</t>
  </si>
  <si>
    <t>gm. Ryglice</t>
  </si>
  <si>
    <t>gm. Rzepiennik Strzyżewski</t>
  </si>
  <si>
    <t>gm. Skrzyszów</t>
  </si>
  <si>
    <t>gm. Tarnów</t>
  </si>
  <si>
    <t>gm. Tuchów</t>
  </si>
  <si>
    <t>gm. Wierzchosławice</t>
  </si>
  <si>
    <t>gm. Wietrzychowice</t>
  </si>
  <si>
    <t>gm. Wojnicz</t>
  </si>
  <si>
    <t>gm. Zakliczyn</t>
  </si>
  <si>
    <t>gm. Żabno</t>
  </si>
  <si>
    <t>gm. Szerzyny</t>
  </si>
  <si>
    <t>Liczba mieszkańców</t>
  </si>
  <si>
    <t xml:space="preserve">Liczba wyborców ogółem </t>
  </si>
  <si>
    <t>powiat bocheński</t>
  </si>
  <si>
    <t>powiat brzeski</t>
  </si>
  <si>
    <t>powiat tarnowski</t>
  </si>
  <si>
    <t>RAZEM</t>
  </si>
  <si>
    <t>powiat dąbrowski</t>
  </si>
  <si>
    <t>Powiat</t>
  </si>
  <si>
    <t>bocheński</t>
  </si>
  <si>
    <t>brzeski</t>
  </si>
  <si>
    <t>dąbrowski</t>
  </si>
  <si>
    <t>tarnowski</t>
  </si>
  <si>
    <t>miasto na prawach powiatu
Tarnów</t>
  </si>
  <si>
    <t>Krajowe Biuro Wyborcze Delegatura w Tarnowie</t>
  </si>
  <si>
    <t>Tarnów</t>
  </si>
  <si>
    <t>W tym liczba osób pozbawionych prawa wybierania posiadających obywatelstwo UK</t>
  </si>
  <si>
    <t>W tym liczba osób pozbawionych prawa wybierania posiadających obywatelstwo krajów UE</t>
  </si>
  <si>
    <t>Liczba osób pozbawionych prawa wybierania ogółem</t>
  </si>
  <si>
    <t>W tym liczba wyborców posiadających obywatelstwo UK</t>
  </si>
  <si>
    <t>W tym liczba wyborców posiadających obywatelstwo krajów UE</t>
  </si>
  <si>
    <t>Liczba wyborców ujętych w stałym obwodzie w CRW na wniosek</t>
  </si>
  <si>
    <t>Liczba wyborców ujętych w stałym obwodzie w CRW z urzędu na podstawie adresu stałego zameldowania</t>
  </si>
  <si>
    <t>stan na dzień 30.06.2024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</si>
</sst>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B9"/>
        <bgColor indexed="64"/>
      </patternFill>
    </fill>
    <fill>
      <patternFill patternType="solid">
        <fgColor rgb="FFEDEBEB"/>
        <bgColor indexed="64"/>
      </patternFill>
    </fill>
    <fill>
      <patternFill patternType="solid">
        <fgColor rgb="FFCBE9A9"/>
        <bgColor indexed="64"/>
      </patternFill>
    </fill>
    <fill>
      <patternFill patternType="solid">
        <fgColor rgb="FFD2EDFE"/>
        <bgColor indexed="8"/>
      </patternFill>
    </fill>
    <fill>
      <patternFill patternType="solid">
        <fgColor rgb="FFFEDAEF"/>
        <bgColor indexed="8"/>
      </patternFill>
    </fill>
    <fill>
      <patternFill patternType="solid">
        <fgColor rgb="FFFFFF9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center" wrapText="1"/>
    </xf>
    <xf numFmtId="0" fontId="16" fillId="0" borderId="0" xfId="0" applyFont="1"/>
    <xf numFmtId="0" fontId="0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18" fillId="0" borderId="10" xfId="0" applyFont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 applyProtection="1">
      <alignment horizontal="center" vertical="center" wrapText="1"/>
    </xf>
    <xf numFmtId="0" fontId="22" fillId="37" borderId="11" xfId="0" applyFont="1" applyFill="1" applyBorder="1" applyAlignment="1" applyProtection="1">
      <alignment horizontal="center" vertical="center" wrapText="1"/>
    </xf>
    <xf numFmtId="0" fontId="16" fillId="33" borderId="10" xfId="0" applyFont="1" applyFill="1" applyBorder="1" applyAlignment="1">
      <alignment vertical="center" wrapText="1"/>
    </xf>
    <xf numFmtId="3" fontId="16" fillId="33" borderId="10" xfId="0" applyNumberFormat="1" applyFont="1" applyFill="1" applyBorder="1" applyAlignment="1">
      <alignment vertical="center" wrapText="1"/>
    </xf>
    <xf numFmtId="0" fontId="0" fillId="33" borderId="10" xfId="0" applyFont="1" applyFill="1" applyBorder="1" applyAlignment="1">
      <alignment vertical="center" wrapText="1"/>
    </xf>
    <xf numFmtId="0" fontId="0" fillId="0" borderId="10" xfId="0" applyFont="1" applyBorder="1"/>
    <xf numFmtId="0" fontId="0" fillId="33" borderId="10" xfId="0" applyFont="1" applyFill="1" applyBorder="1" applyAlignment="1">
      <alignment horizontal="left" vertical="center" wrapText="1"/>
    </xf>
    <xf numFmtId="0" fontId="16" fillId="33" borderId="10" xfId="0" applyFont="1" applyFill="1" applyBorder="1" applyAlignment="1">
      <alignment vertical="center"/>
    </xf>
    <xf numFmtId="0" fontId="0" fillId="34" borderId="10" xfId="0" applyFont="1" applyFill="1" applyBorder="1"/>
    <xf numFmtId="0" fontId="16" fillId="34" borderId="10" xfId="0" applyFont="1" applyFill="1" applyBorder="1"/>
    <xf numFmtId="3" fontId="16" fillId="34" borderId="12" xfId="0" applyNumberFormat="1" applyFont="1" applyFill="1" applyBorder="1"/>
    <xf numFmtId="3" fontId="16" fillId="38" borderId="10" xfId="0" applyNumberFormat="1" applyFont="1" applyFill="1" applyBorder="1" applyAlignment="1">
      <alignment vertical="center" wrapText="1"/>
    </xf>
    <xf numFmtId="0" fontId="0" fillId="0" borderId="10" xfId="0" applyBorder="1"/>
    <xf numFmtId="0" fontId="0" fillId="38" borderId="10" xfId="0" applyFill="1" applyBorder="1"/>
    <xf numFmtId="0" fontId="20" fillId="0" borderId="0" xfId="0" applyFont="1" applyAlignment="1">
      <alignment horizontal="right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FF97"/>
      <color rgb="FFFFFFB9"/>
      <color rgb="FFFEDAEF"/>
      <color rgb="FFD2EDFE"/>
      <color rgb="FFB9E3FD"/>
      <color rgb="FFCBE9A9"/>
      <color rgb="FFFEE6F4"/>
      <color rgb="FFEDEBEB"/>
      <color rgb="FFFFE5FC"/>
      <color rgb="FFFFD1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zoomScale="90" zoomScaleNormal="90" zoomScalePageLayoutView="70" workbookViewId="0">
      <selection activeCell="A3" sqref="A3"/>
    </sheetView>
  </sheetViews>
  <sheetFormatPr defaultRowHeight="15" x14ac:dyDescent="0.25"/>
  <cols>
    <col min="1" max="1" width="16.85546875" customWidth="1"/>
    <col min="2" max="2" width="28.5703125" customWidth="1"/>
    <col min="3" max="3" width="17.28515625" customWidth="1"/>
    <col min="4" max="4" width="23.85546875" customWidth="1"/>
    <col min="5" max="5" width="29" customWidth="1"/>
    <col min="6" max="6" width="33.28515625" customWidth="1"/>
    <col min="7" max="7" width="26.5703125" customWidth="1"/>
    <col min="8" max="8" width="25.7109375" customWidth="1"/>
    <col min="9" max="9" width="22.7109375" customWidth="1"/>
    <col min="10" max="10" width="24.5703125" customWidth="1"/>
    <col min="11" max="11" width="23" customWidth="1"/>
    <col min="12" max="12" width="23.85546875" customWidth="1"/>
  </cols>
  <sheetData>
    <row r="1" spans="1:19" s="3" customFormat="1" ht="18.75" x14ac:dyDescent="0.3">
      <c r="A1" s="6" t="s">
        <v>54</v>
      </c>
      <c r="B1" s="6"/>
      <c r="C1" s="6"/>
      <c r="D1" s="6"/>
      <c r="E1" s="6"/>
      <c r="F1" s="6"/>
      <c r="G1" s="6"/>
      <c r="H1" s="8"/>
      <c r="I1" s="8"/>
      <c r="J1" s="8"/>
      <c r="K1" s="25" t="s">
        <v>63</v>
      </c>
      <c r="L1" s="25"/>
    </row>
    <row r="2" spans="1:19" s="3" customFormat="1" ht="18.75" x14ac:dyDescent="0.3">
      <c r="A2" s="6"/>
      <c r="B2" s="6"/>
      <c r="C2" s="6"/>
      <c r="D2" s="6"/>
      <c r="E2" s="6"/>
      <c r="F2" s="6"/>
      <c r="G2" s="6"/>
      <c r="H2" s="7"/>
      <c r="I2" s="7"/>
      <c r="J2" s="7"/>
      <c r="K2" s="7"/>
    </row>
    <row r="3" spans="1:19" s="1" customFormat="1" ht="94.5" x14ac:dyDescent="0.25">
      <c r="A3" s="9" t="s">
        <v>0</v>
      </c>
      <c r="B3" s="9" t="s">
        <v>1</v>
      </c>
      <c r="C3" s="9" t="s">
        <v>48</v>
      </c>
      <c r="D3" s="9" t="s">
        <v>41</v>
      </c>
      <c r="E3" s="9" t="s">
        <v>42</v>
      </c>
      <c r="F3" s="10" t="s">
        <v>62</v>
      </c>
      <c r="G3" s="10" t="s">
        <v>61</v>
      </c>
      <c r="H3" s="11" t="s">
        <v>60</v>
      </c>
      <c r="I3" s="11" t="s">
        <v>59</v>
      </c>
      <c r="J3" s="12" t="s">
        <v>58</v>
      </c>
      <c r="K3" s="11" t="s">
        <v>57</v>
      </c>
      <c r="L3" s="11" t="s">
        <v>56</v>
      </c>
      <c r="M3" s="2"/>
      <c r="N3" s="2"/>
      <c r="O3" s="2"/>
      <c r="P3" s="2"/>
      <c r="Q3" s="2"/>
      <c r="R3" s="2"/>
      <c r="S3" s="2"/>
    </row>
    <row r="4" spans="1:19" s="1" customFormat="1" ht="15.75" customHeight="1" x14ac:dyDescent="0.25">
      <c r="A4" s="15"/>
      <c r="B4" s="13" t="s">
        <v>43</v>
      </c>
      <c r="C4" s="13"/>
      <c r="D4" s="14">
        <f>SUM(D5:D13)</f>
        <v>105445</v>
      </c>
      <c r="E4" s="14">
        <f t="shared" ref="E4:L4" si="0">SUM(E5:E13)</f>
        <v>82845</v>
      </c>
      <c r="F4" s="14">
        <f t="shared" si="0"/>
        <v>81835</v>
      </c>
      <c r="G4" s="14">
        <f t="shared" si="0"/>
        <v>1008</v>
      </c>
      <c r="H4" s="14">
        <f t="shared" si="0"/>
        <v>3</v>
      </c>
      <c r="I4" s="14">
        <f t="shared" si="0"/>
        <v>0</v>
      </c>
      <c r="J4" s="14">
        <f t="shared" si="0"/>
        <v>222</v>
      </c>
      <c r="K4" s="14">
        <f t="shared" si="0"/>
        <v>0</v>
      </c>
      <c r="L4" s="14">
        <f t="shared" si="0"/>
        <v>0</v>
      </c>
      <c r="M4" s="2"/>
      <c r="N4" s="2"/>
      <c r="O4" s="2"/>
      <c r="P4" s="2"/>
      <c r="Q4" s="2"/>
      <c r="R4" s="2"/>
      <c r="S4" s="2"/>
    </row>
    <row r="5" spans="1:19" ht="15.75" customHeight="1" x14ac:dyDescent="0.25">
      <c r="A5" s="16" t="str">
        <f>"120101"</f>
        <v>120101</v>
      </c>
      <c r="B5" s="16" t="s">
        <v>2</v>
      </c>
      <c r="C5" s="16" t="s">
        <v>49</v>
      </c>
      <c r="D5" s="23">
        <v>27830</v>
      </c>
      <c r="E5" s="23">
        <v>22602</v>
      </c>
      <c r="F5" s="23">
        <v>22316</v>
      </c>
      <c r="G5" s="23">
        <v>286</v>
      </c>
      <c r="H5" s="23">
        <v>1</v>
      </c>
      <c r="I5" s="23">
        <v>0</v>
      </c>
      <c r="J5" s="23">
        <v>91</v>
      </c>
      <c r="K5" s="23">
        <v>0</v>
      </c>
      <c r="L5" s="23">
        <v>0</v>
      </c>
    </row>
    <row r="6" spans="1:19" ht="15.75" customHeight="1" x14ac:dyDescent="0.25">
      <c r="A6" s="16" t="str">
        <f>"120102"</f>
        <v>120102</v>
      </c>
      <c r="B6" s="16" t="s">
        <v>3</v>
      </c>
      <c r="C6" s="16" t="s">
        <v>49</v>
      </c>
      <c r="D6" s="23">
        <v>20285</v>
      </c>
      <c r="E6" s="23">
        <v>15848</v>
      </c>
      <c r="F6" s="23">
        <v>15713</v>
      </c>
      <c r="G6" s="23">
        <v>135</v>
      </c>
      <c r="H6" s="23">
        <v>1</v>
      </c>
      <c r="I6" s="23">
        <v>0</v>
      </c>
      <c r="J6" s="23">
        <v>32</v>
      </c>
      <c r="K6" s="23">
        <v>0</v>
      </c>
      <c r="L6" s="23">
        <v>0</v>
      </c>
    </row>
    <row r="7" spans="1:19" ht="15.75" customHeight="1" x14ac:dyDescent="0.25">
      <c r="A7" s="16" t="str">
        <f>"120103"</f>
        <v>120103</v>
      </c>
      <c r="B7" s="16" t="s">
        <v>4</v>
      </c>
      <c r="C7" s="16" t="s">
        <v>49</v>
      </c>
      <c r="D7" s="23">
        <v>6426</v>
      </c>
      <c r="E7" s="23">
        <v>5143</v>
      </c>
      <c r="F7" s="23">
        <v>5063</v>
      </c>
      <c r="G7" s="23">
        <v>80</v>
      </c>
      <c r="H7" s="23">
        <v>0</v>
      </c>
      <c r="I7" s="23">
        <v>0</v>
      </c>
      <c r="J7" s="23">
        <v>9</v>
      </c>
      <c r="K7" s="23">
        <v>0</v>
      </c>
      <c r="L7" s="23">
        <v>0</v>
      </c>
    </row>
    <row r="8" spans="1:19" ht="15.75" customHeight="1" x14ac:dyDescent="0.25">
      <c r="A8" s="16" t="str">
        <f>"120104"</f>
        <v>120104</v>
      </c>
      <c r="B8" s="16" t="s">
        <v>5</v>
      </c>
      <c r="C8" s="16" t="s">
        <v>49</v>
      </c>
      <c r="D8" s="23">
        <v>5600</v>
      </c>
      <c r="E8" s="23">
        <v>4318</v>
      </c>
      <c r="F8" s="23">
        <v>4251</v>
      </c>
      <c r="G8" s="23">
        <v>67</v>
      </c>
      <c r="H8" s="23">
        <v>0</v>
      </c>
      <c r="I8" s="23">
        <v>0</v>
      </c>
      <c r="J8" s="23">
        <v>9</v>
      </c>
      <c r="K8" s="23">
        <v>0</v>
      </c>
      <c r="L8" s="23">
        <v>0</v>
      </c>
    </row>
    <row r="9" spans="1:19" ht="15.75" customHeight="1" x14ac:dyDescent="0.25">
      <c r="A9" s="16" t="str">
        <f>"120105"</f>
        <v>120105</v>
      </c>
      <c r="B9" s="16" t="s">
        <v>6</v>
      </c>
      <c r="C9" s="16" t="s">
        <v>49</v>
      </c>
      <c r="D9" s="23">
        <v>8370</v>
      </c>
      <c r="E9" s="23">
        <v>6483</v>
      </c>
      <c r="F9" s="23">
        <v>6366</v>
      </c>
      <c r="G9" s="23">
        <v>117</v>
      </c>
      <c r="H9" s="23">
        <v>0</v>
      </c>
      <c r="I9" s="23">
        <v>0</v>
      </c>
      <c r="J9" s="23">
        <v>22</v>
      </c>
      <c r="K9" s="23">
        <v>0</v>
      </c>
      <c r="L9" s="23">
        <v>0</v>
      </c>
    </row>
    <row r="10" spans="1:19" ht="15.75" customHeight="1" x14ac:dyDescent="0.25">
      <c r="A10" s="16" t="str">
        <f>"120106"</f>
        <v>120106</v>
      </c>
      <c r="B10" s="16" t="s">
        <v>7</v>
      </c>
      <c r="C10" s="16" t="s">
        <v>49</v>
      </c>
      <c r="D10" s="23">
        <v>14259</v>
      </c>
      <c r="E10" s="23">
        <v>10979</v>
      </c>
      <c r="F10" s="23">
        <v>10883</v>
      </c>
      <c r="G10" s="23">
        <v>94</v>
      </c>
      <c r="H10" s="23">
        <v>0</v>
      </c>
      <c r="I10" s="23">
        <v>0</v>
      </c>
      <c r="J10" s="23">
        <v>19</v>
      </c>
      <c r="K10" s="23">
        <v>0</v>
      </c>
      <c r="L10" s="23">
        <v>0</v>
      </c>
    </row>
    <row r="11" spans="1:19" ht="15.75" customHeight="1" x14ac:dyDescent="0.25">
      <c r="A11" s="16" t="str">
        <f>"120107"</f>
        <v>120107</v>
      </c>
      <c r="B11" s="16" t="s">
        <v>8</v>
      </c>
      <c r="C11" s="16" t="s">
        <v>49</v>
      </c>
      <c r="D11" s="23">
        <v>11391</v>
      </c>
      <c r="E11" s="23">
        <v>8924</v>
      </c>
      <c r="F11" s="23">
        <v>8835</v>
      </c>
      <c r="G11" s="23">
        <v>89</v>
      </c>
      <c r="H11" s="23">
        <v>0</v>
      </c>
      <c r="I11" s="23">
        <v>0</v>
      </c>
      <c r="J11" s="23">
        <v>20</v>
      </c>
      <c r="K11" s="23">
        <v>0</v>
      </c>
      <c r="L11" s="23">
        <v>0</v>
      </c>
    </row>
    <row r="12" spans="1:19" ht="15.75" customHeight="1" x14ac:dyDescent="0.25">
      <c r="A12" s="16" t="str">
        <f>"120108"</f>
        <v>120108</v>
      </c>
      <c r="B12" s="16" t="s">
        <v>9</v>
      </c>
      <c r="C12" s="16" t="s">
        <v>49</v>
      </c>
      <c r="D12" s="23">
        <v>5763</v>
      </c>
      <c r="E12" s="23">
        <v>4382</v>
      </c>
      <c r="F12" s="23">
        <v>4281</v>
      </c>
      <c r="G12" s="23">
        <v>101</v>
      </c>
      <c r="H12" s="23">
        <v>1</v>
      </c>
      <c r="I12" s="23">
        <v>0</v>
      </c>
      <c r="J12" s="23">
        <v>11</v>
      </c>
      <c r="K12" s="23">
        <v>0</v>
      </c>
      <c r="L12" s="23">
        <v>0</v>
      </c>
    </row>
    <row r="13" spans="1:19" ht="15.75" customHeight="1" x14ac:dyDescent="0.25">
      <c r="A13" s="16" t="str">
        <f>"120109"</f>
        <v>120109</v>
      </c>
      <c r="B13" s="16" t="s">
        <v>10</v>
      </c>
      <c r="C13" s="16" t="s">
        <v>49</v>
      </c>
      <c r="D13" s="23">
        <v>5521</v>
      </c>
      <c r="E13" s="23">
        <v>4166</v>
      </c>
      <c r="F13" s="23">
        <v>4127</v>
      </c>
      <c r="G13" s="23">
        <v>39</v>
      </c>
      <c r="H13" s="23">
        <v>0</v>
      </c>
      <c r="I13" s="23">
        <v>0</v>
      </c>
      <c r="J13" s="23">
        <v>9</v>
      </c>
      <c r="K13" s="23">
        <v>0</v>
      </c>
      <c r="L13" s="23">
        <v>0</v>
      </c>
    </row>
    <row r="14" spans="1:19" ht="15.75" customHeight="1" x14ac:dyDescent="0.25">
      <c r="A14" s="15"/>
      <c r="B14" s="13" t="s">
        <v>44</v>
      </c>
      <c r="C14" s="13"/>
      <c r="D14" s="14">
        <f>SUM(D15:D21)</f>
        <v>91338</v>
      </c>
      <c r="E14" s="14">
        <f t="shared" ref="E14:L14" si="1">SUM(E15:E21)</f>
        <v>72824</v>
      </c>
      <c r="F14" s="14">
        <f t="shared" si="1"/>
        <v>72223</v>
      </c>
      <c r="G14" s="14">
        <f t="shared" si="1"/>
        <v>587</v>
      </c>
      <c r="H14" s="14">
        <f t="shared" si="1"/>
        <v>4</v>
      </c>
      <c r="I14" s="14">
        <f t="shared" si="1"/>
        <v>0</v>
      </c>
      <c r="J14" s="14">
        <f t="shared" si="1"/>
        <v>247</v>
      </c>
      <c r="K14" s="14">
        <f t="shared" si="1"/>
        <v>0</v>
      </c>
      <c r="L14" s="14">
        <f t="shared" si="1"/>
        <v>0</v>
      </c>
    </row>
    <row r="15" spans="1:19" ht="15.75" customHeight="1" x14ac:dyDescent="0.25">
      <c r="A15" s="16" t="str">
        <f>"120201"</f>
        <v>120201</v>
      </c>
      <c r="B15" s="16" t="s">
        <v>11</v>
      </c>
      <c r="C15" s="16" t="s">
        <v>50</v>
      </c>
      <c r="D15" s="23">
        <v>8134</v>
      </c>
      <c r="E15" s="23">
        <v>6609</v>
      </c>
      <c r="F15" s="23">
        <v>6575</v>
      </c>
      <c r="G15" s="23">
        <v>32</v>
      </c>
      <c r="H15" s="23">
        <v>1</v>
      </c>
      <c r="I15" s="23">
        <v>0</v>
      </c>
      <c r="J15" s="23">
        <v>24</v>
      </c>
      <c r="K15" s="23">
        <v>0</v>
      </c>
      <c r="L15" s="23">
        <v>0</v>
      </c>
    </row>
    <row r="16" spans="1:19" ht="15.75" customHeight="1" x14ac:dyDescent="0.25">
      <c r="A16" s="16" t="str">
        <f>"120202"</f>
        <v>120202</v>
      </c>
      <c r="B16" s="16" t="s">
        <v>12</v>
      </c>
      <c r="C16" s="16" t="s">
        <v>50</v>
      </c>
      <c r="D16" s="23">
        <v>34951</v>
      </c>
      <c r="E16" s="23">
        <v>28323</v>
      </c>
      <c r="F16" s="23">
        <v>28160</v>
      </c>
      <c r="G16" s="23">
        <v>163</v>
      </c>
      <c r="H16" s="23">
        <v>1</v>
      </c>
      <c r="I16" s="23">
        <v>0</v>
      </c>
      <c r="J16" s="23">
        <v>106</v>
      </c>
      <c r="K16" s="23">
        <v>0</v>
      </c>
      <c r="L16" s="23">
        <v>0</v>
      </c>
    </row>
    <row r="17" spans="1:12" ht="15.75" customHeight="1" x14ac:dyDescent="0.25">
      <c r="A17" s="16" t="str">
        <f>"120203"</f>
        <v>120203</v>
      </c>
      <c r="B17" s="16" t="s">
        <v>13</v>
      </c>
      <c r="C17" s="16" t="s">
        <v>50</v>
      </c>
      <c r="D17" s="23">
        <v>9786</v>
      </c>
      <c r="E17" s="23">
        <v>7577</v>
      </c>
      <c r="F17" s="23">
        <v>7476</v>
      </c>
      <c r="G17" s="23">
        <v>97</v>
      </c>
      <c r="H17" s="23">
        <v>1</v>
      </c>
      <c r="I17" s="23">
        <v>0</v>
      </c>
      <c r="J17" s="23">
        <v>22</v>
      </c>
      <c r="K17" s="23">
        <v>0</v>
      </c>
      <c r="L17" s="23">
        <v>0</v>
      </c>
    </row>
    <row r="18" spans="1:12" ht="15.75" customHeight="1" x14ac:dyDescent="0.25">
      <c r="A18" s="16" t="str">
        <f>"120204"</f>
        <v>120204</v>
      </c>
      <c r="B18" s="16" t="s">
        <v>14</v>
      </c>
      <c r="C18" s="16" t="s">
        <v>50</v>
      </c>
      <c r="D18" s="23">
        <v>14609</v>
      </c>
      <c r="E18" s="23">
        <v>11590</v>
      </c>
      <c r="F18" s="23">
        <v>11480</v>
      </c>
      <c r="G18" s="23">
        <v>103</v>
      </c>
      <c r="H18" s="23">
        <v>1</v>
      </c>
      <c r="I18" s="23">
        <v>0</v>
      </c>
      <c r="J18" s="23">
        <v>37</v>
      </c>
      <c r="K18" s="23">
        <v>0</v>
      </c>
      <c r="L18" s="23">
        <v>0</v>
      </c>
    </row>
    <row r="19" spans="1:12" ht="15.75" customHeight="1" x14ac:dyDescent="0.25">
      <c r="A19" s="16" t="str">
        <f>"120205"</f>
        <v>120205</v>
      </c>
      <c r="B19" s="16" t="s">
        <v>15</v>
      </c>
      <c r="C19" s="16" t="s">
        <v>50</v>
      </c>
      <c r="D19" s="23">
        <v>8026</v>
      </c>
      <c r="E19" s="23">
        <v>6178</v>
      </c>
      <c r="F19" s="23">
        <v>6099</v>
      </c>
      <c r="G19" s="23">
        <v>78</v>
      </c>
      <c r="H19" s="23">
        <v>0</v>
      </c>
      <c r="I19" s="23">
        <v>0</v>
      </c>
      <c r="J19" s="23">
        <v>21</v>
      </c>
      <c r="K19" s="23">
        <v>0</v>
      </c>
      <c r="L19" s="23">
        <v>0</v>
      </c>
    </row>
    <row r="20" spans="1:12" ht="15.75" customHeight="1" x14ac:dyDescent="0.25">
      <c r="A20" s="16" t="str">
        <f>"120206"</f>
        <v>120206</v>
      </c>
      <c r="B20" s="16" t="s">
        <v>16</v>
      </c>
      <c r="C20" s="16" t="s">
        <v>50</v>
      </c>
      <c r="D20" s="23">
        <v>6689</v>
      </c>
      <c r="E20" s="23">
        <v>5076</v>
      </c>
      <c r="F20" s="23">
        <v>5032</v>
      </c>
      <c r="G20" s="23">
        <v>44</v>
      </c>
      <c r="H20" s="23">
        <v>0</v>
      </c>
      <c r="I20" s="23">
        <v>0</v>
      </c>
      <c r="J20" s="23">
        <v>18</v>
      </c>
      <c r="K20" s="23">
        <v>0</v>
      </c>
      <c r="L20" s="23">
        <v>0</v>
      </c>
    </row>
    <row r="21" spans="1:12" ht="15.75" customHeight="1" x14ac:dyDescent="0.25">
      <c r="A21" s="16" t="str">
        <f>"120207"</f>
        <v>120207</v>
      </c>
      <c r="B21" s="16" t="s">
        <v>17</v>
      </c>
      <c r="C21" s="16" t="s">
        <v>50</v>
      </c>
      <c r="D21" s="23">
        <v>9143</v>
      </c>
      <c r="E21" s="23">
        <v>7471</v>
      </c>
      <c r="F21" s="23">
        <v>7401</v>
      </c>
      <c r="G21" s="23">
        <v>70</v>
      </c>
      <c r="H21" s="23">
        <v>0</v>
      </c>
      <c r="I21" s="23">
        <v>0</v>
      </c>
      <c r="J21" s="23">
        <v>19</v>
      </c>
      <c r="K21" s="23">
        <v>0</v>
      </c>
      <c r="L21" s="23">
        <v>0</v>
      </c>
    </row>
    <row r="22" spans="1:12" ht="15.75" customHeight="1" x14ac:dyDescent="0.25">
      <c r="A22" s="15"/>
      <c r="B22" s="13" t="s">
        <v>47</v>
      </c>
      <c r="C22" s="13"/>
      <c r="D22" s="14">
        <f>SUM(D23:D29)</f>
        <v>57287</v>
      </c>
      <c r="E22" s="14">
        <f t="shared" ref="E22:L22" si="2">SUM(E23:E29)</f>
        <v>46674</v>
      </c>
      <c r="F22" s="14">
        <f t="shared" si="2"/>
        <v>46235</v>
      </c>
      <c r="G22" s="14">
        <f t="shared" si="2"/>
        <v>439</v>
      </c>
      <c r="H22" s="14">
        <f t="shared" si="2"/>
        <v>0</v>
      </c>
      <c r="I22" s="14">
        <f t="shared" si="2"/>
        <v>0</v>
      </c>
      <c r="J22" s="14">
        <f t="shared" si="2"/>
        <v>131</v>
      </c>
      <c r="K22" s="14">
        <f t="shared" si="2"/>
        <v>0</v>
      </c>
      <c r="L22" s="14">
        <f t="shared" si="2"/>
        <v>0</v>
      </c>
    </row>
    <row r="23" spans="1:12" ht="15.75" customHeight="1" x14ac:dyDescent="0.25">
      <c r="A23" s="16" t="str">
        <f>"120401"</f>
        <v>120401</v>
      </c>
      <c r="B23" s="16" t="s">
        <v>18</v>
      </c>
      <c r="C23" s="16" t="s">
        <v>51</v>
      </c>
      <c r="D23" s="23">
        <v>2628</v>
      </c>
      <c r="E23" s="23">
        <v>2255</v>
      </c>
      <c r="F23" s="23">
        <v>2202</v>
      </c>
      <c r="G23" s="23">
        <v>53</v>
      </c>
      <c r="H23" s="23">
        <v>0</v>
      </c>
      <c r="I23" s="23">
        <v>0</v>
      </c>
      <c r="J23" s="23">
        <v>2</v>
      </c>
      <c r="K23" s="23">
        <v>0</v>
      </c>
      <c r="L23" s="23">
        <v>0</v>
      </c>
    </row>
    <row r="24" spans="1:12" ht="15.75" customHeight="1" x14ac:dyDescent="0.25">
      <c r="A24" s="16" t="str">
        <f>"120402"</f>
        <v>120402</v>
      </c>
      <c r="B24" s="16" t="s">
        <v>19</v>
      </c>
      <c r="C24" s="16" t="s">
        <v>51</v>
      </c>
      <c r="D24" s="23">
        <v>20503</v>
      </c>
      <c r="E24" s="23">
        <v>16642</v>
      </c>
      <c r="F24" s="23">
        <v>16507</v>
      </c>
      <c r="G24" s="23">
        <v>135</v>
      </c>
      <c r="H24" s="23">
        <v>0</v>
      </c>
      <c r="I24" s="23">
        <v>0</v>
      </c>
      <c r="J24" s="23">
        <v>46</v>
      </c>
      <c r="K24" s="23">
        <v>0</v>
      </c>
      <c r="L24" s="23">
        <v>0</v>
      </c>
    </row>
    <row r="25" spans="1:12" ht="15.75" customHeight="1" x14ac:dyDescent="0.25">
      <c r="A25" s="16" t="str">
        <f>"120403"</f>
        <v>120403</v>
      </c>
      <c r="B25" s="16" t="s">
        <v>20</v>
      </c>
      <c r="C25" s="16" t="s">
        <v>51</v>
      </c>
      <c r="D25" s="23">
        <v>3115</v>
      </c>
      <c r="E25" s="23">
        <v>2667</v>
      </c>
      <c r="F25" s="23">
        <v>2640</v>
      </c>
      <c r="G25" s="23">
        <v>27</v>
      </c>
      <c r="H25" s="23">
        <v>0</v>
      </c>
      <c r="I25" s="23">
        <v>0</v>
      </c>
      <c r="J25" s="23">
        <v>9</v>
      </c>
      <c r="K25" s="23">
        <v>0</v>
      </c>
      <c r="L25" s="23">
        <v>0</v>
      </c>
    </row>
    <row r="26" spans="1:12" ht="15.75" customHeight="1" x14ac:dyDescent="0.25">
      <c r="A26" s="16" t="str">
        <f>"120404"</f>
        <v>120404</v>
      </c>
      <c r="B26" s="16" t="s">
        <v>21</v>
      </c>
      <c r="C26" s="16" t="s">
        <v>51</v>
      </c>
      <c r="D26" s="23">
        <v>3317</v>
      </c>
      <c r="E26" s="23">
        <v>2758</v>
      </c>
      <c r="F26" s="23">
        <v>2677</v>
      </c>
      <c r="G26" s="23">
        <v>81</v>
      </c>
      <c r="H26" s="23">
        <v>0</v>
      </c>
      <c r="I26" s="23">
        <v>0</v>
      </c>
      <c r="J26" s="23">
        <v>7</v>
      </c>
      <c r="K26" s="23">
        <v>0</v>
      </c>
      <c r="L26" s="23">
        <v>0</v>
      </c>
    </row>
    <row r="27" spans="1:12" ht="15.75" customHeight="1" x14ac:dyDescent="0.25">
      <c r="A27" s="16" t="str">
        <f>"120405"</f>
        <v>120405</v>
      </c>
      <c r="B27" s="16" t="s">
        <v>22</v>
      </c>
      <c r="C27" s="16" t="s">
        <v>51</v>
      </c>
      <c r="D27" s="23">
        <v>7718</v>
      </c>
      <c r="E27" s="23">
        <v>6220</v>
      </c>
      <c r="F27" s="23">
        <v>6196</v>
      </c>
      <c r="G27" s="23">
        <v>24</v>
      </c>
      <c r="H27" s="23">
        <v>0</v>
      </c>
      <c r="I27" s="23">
        <v>0</v>
      </c>
      <c r="J27" s="23">
        <v>18</v>
      </c>
      <c r="K27" s="23">
        <v>0</v>
      </c>
      <c r="L27" s="23">
        <v>0</v>
      </c>
    </row>
    <row r="28" spans="1:12" ht="15.75" customHeight="1" x14ac:dyDescent="0.25">
      <c r="A28" s="16" t="str">
        <f>"120406"</f>
        <v>120406</v>
      </c>
      <c r="B28" s="16" t="s">
        <v>23</v>
      </c>
      <c r="C28" s="16" t="s">
        <v>51</v>
      </c>
      <c r="D28" s="23">
        <v>7439</v>
      </c>
      <c r="E28" s="23">
        <v>5910</v>
      </c>
      <c r="F28" s="23">
        <v>5879</v>
      </c>
      <c r="G28" s="23">
        <v>31</v>
      </c>
      <c r="H28" s="23">
        <v>0</v>
      </c>
      <c r="I28" s="23">
        <v>0</v>
      </c>
      <c r="J28" s="23">
        <v>23</v>
      </c>
      <c r="K28" s="23">
        <v>0</v>
      </c>
      <c r="L28" s="23">
        <v>0</v>
      </c>
    </row>
    <row r="29" spans="1:12" ht="15.75" customHeight="1" x14ac:dyDescent="0.25">
      <c r="A29" s="16" t="str">
        <f>"120407"</f>
        <v>120407</v>
      </c>
      <c r="B29" s="16" t="s">
        <v>24</v>
      </c>
      <c r="C29" s="16" t="s">
        <v>51</v>
      </c>
      <c r="D29" s="23">
        <v>12567</v>
      </c>
      <c r="E29" s="23">
        <v>10222</v>
      </c>
      <c r="F29" s="23">
        <v>10134</v>
      </c>
      <c r="G29" s="23">
        <v>88</v>
      </c>
      <c r="H29" s="23">
        <v>0</v>
      </c>
      <c r="I29" s="23">
        <v>0</v>
      </c>
      <c r="J29" s="23">
        <v>26</v>
      </c>
      <c r="K29" s="23">
        <v>0</v>
      </c>
      <c r="L29" s="23">
        <v>0</v>
      </c>
    </row>
    <row r="30" spans="1:12" ht="15.75" customHeight="1" x14ac:dyDescent="0.25">
      <c r="A30" s="15"/>
      <c r="B30" s="13" t="s">
        <v>45</v>
      </c>
      <c r="C30" s="13"/>
      <c r="D30" s="22">
        <f>SUM(D31:D46)</f>
        <v>198251</v>
      </c>
      <c r="E30" s="14">
        <f t="shared" ref="E30:L30" si="3">SUM(E31:E46)</f>
        <v>158806</v>
      </c>
      <c r="F30" s="14">
        <f t="shared" si="3"/>
        <v>157591</v>
      </c>
      <c r="G30" s="14">
        <f t="shared" si="3"/>
        <v>1203</v>
      </c>
      <c r="H30" s="14">
        <f t="shared" si="3"/>
        <v>2</v>
      </c>
      <c r="I30" s="14">
        <f t="shared" si="3"/>
        <v>1</v>
      </c>
      <c r="J30" s="14">
        <f t="shared" si="3"/>
        <v>624</v>
      </c>
      <c r="K30" s="14">
        <f t="shared" si="3"/>
        <v>0</v>
      </c>
      <c r="L30" s="14">
        <f t="shared" si="3"/>
        <v>0</v>
      </c>
    </row>
    <row r="31" spans="1:12" ht="15.75" customHeight="1" x14ac:dyDescent="0.25">
      <c r="A31" s="16" t="str">
        <f>"121601"</f>
        <v>121601</v>
      </c>
      <c r="B31" s="16" t="s">
        <v>25</v>
      </c>
      <c r="C31" s="16" t="s">
        <v>52</v>
      </c>
      <c r="D31" s="23">
        <v>11191</v>
      </c>
      <c r="E31" s="23">
        <v>8764</v>
      </c>
      <c r="F31" s="23">
        <v>8696</v>
      </c>
      <c r="G31" s="23">
        <v>68</v>
      </c>
      <c r="H31" s="23">
        <v>0</v>
      </c>
      <c r="I31" s="23">
        <v>0</v>
      </c>
      <c r="J31" s="23">
        <v>27</v>
      </c>
      <c r="K31" s="23">
        <v>0</v>
      </c>
      <c r="L31" s="23">
        <v>0</v>
      </c>
    </row>
    <row r="32" spans="1:12" ht="15.75" customHeight="1" x14ac:dyDescent="0.25">
      <c r="A32" s="16" t="str">
        <f>"121602"</f>
        <v>121602</v>
      </c>
      <c r="B32" s="16" t="s">
        <v>26</v>
      </c>
      <c r="C32" s="16" t="s">
        <v>52</v>
      </c>
      <c r="D32" s="23">
        <v>8824</v>
      </c>
      <c r="E32" s="23">
        <v>6876</v>
      </c>
      <c r="F32" s="23">
        <v>6822</v>
      </c>
      <c r="G32" s="23">
        <v>52</v>
      </c>
      <c r="H32" s="23">
        <v>0</v>
      </c>
      <c r="I32" s="23">
        <v>1</v>
      </c>
      <c r="J32" s="23">
        <v>27</v>
      </c>
      <c r="K32" s="23">
        <v>0</v>
      </c>
      <c r="L32" s="23">
        <v>0</v>
      </c>
    </row>
    <row r="33" spans="1:12" ht="15.75" customHeight="1" x14ac:dyDescent="0.25">
      <c r="A33" s="16" t="str">
        <f>"121603"</f>
        <v>121603</v>
      </c>
      <c r="B33" s="16" t="s">
        <v>27</v>
      </c>
      <c r="C33" s="16" t="s">
        <v>52</v>
      </c>
      <c r="D33" s="23">
        <v>15628</v>
      </c>
      <c r="E33" s="23">
        <v>12143</v>
      </c>
      <c r="F33" s="23">
        <v>12054</v>
      </c>
      <c r="G33" s="23">
        <v>89</v>
      </c>
      <c r="H33" s="23">
        <v>0</v>
      </c>
      <c r="I33" s="23">
        <v>0</v>
      </c>
      <c r="J33" s="23">
        <v>34</v>
      </c>
      <c r="K33" s="23">
        <v>0</v>
      </c>
      <c r="L33" s="23">
        <v>0</v>
      </c>
    </row>
    <row r="34" spans="1:12" ht="15.75" customHeight="1" x14ac:dyDescent="0.25">
      <c r="A34" s="16" t="str">
        <f>"121604"</f>
        <v>121604</v>
      </c>
      <c r="B34" s="16" t="s">
        <v>28</v>
      </c>
      <c r="C34" s="16" t="s">
        <v>52</v>
      </c>
      <c r="D34" s="23">
        <v>11788</v>
      </c>
      <c r="E34" s="23">
        <v>9461</v>
      </c>
      <c r="F34" s="23">
        <v>9414</v>
      </c>
      <c r="G34" s="23">
        <v>45</v>
      </c>
      <c r="H34" s="23">
        <v>0</v>
      </c>
      <c r="I34" s="23">
        <v>0</v>
      </c>
      <c r="J34" s="23">
        <v>26</v>
      </c>
      <c r="K34" s="23">
        <v>0</v>
      </c>
      <c r="L34" s="23">
        <v>0</v>
      </c>
    </row>
    <row r="35" spans="1:12" ht="15.75" customHeight="1" x14ac:dyDescent="0.25">
      <c r="A35" s="16" t="str">
        <f>"121605"</f>
        <v>121605</v>
      </c>
      <c r="B35" s="16" t="s">
        <v>29</v>
      </c>
      <c r="C35" s="16" t="s">
        <v>52</v>
      </c>
      <c r="D35" s="23">
        <v>9343</v>
      </c>
      <c r="E35" s="23">
        <v>7655</v>
      </c>
      <c r="F35" s="23">
        <v>7605</v>
      </c>
      <c r="G35" s="23">
        <v>50</v>
      </c>
      <c r="H35" s="23">
        <v>0</v>
      </c>
      <c r="I35" s="23">
        <v>0</v>
      </c>
      <c r="J35" s="23">
        <v>26</v>
      </c>
      <c r="K35" s="23">
        <v>0</v>
      </c>
      <c r="L35" s="23">
        <v>0</v>
      </c>
    </row>
    <row r="36" spans="1:12" ht="15.75" customHeight="1" x14ac:dyDescent="0.25">
      <c r="A36" s="16" t="str">
        <f>"121606"</f>
        <v>121606</v>
      </c>
      <c r="B36" s="16" t="s">
        <v>30</v>
      </c>
      <c r="C36" s="16" t="s">
        <v>52</v>
      </c>
      <c r="D36" s="23">
        <v>11407</v>
      </c>
      <c r="E36" s="23">
        <v>9079</v>
      </c>
      <c r="F36" s="23">
        <v>9032</v>
      </c>
      <c r="G36" s="23">
        <v>47</v>
      </c>
      <c r="H36" s="23">
        <v>0</v>
      </c>
      <c r="I36" s="23">
        <v>0</v>
      </c>
      <c r="J36" s="23">
        <v>25</v>
      </c>
      <c r="K36" s="23">
        <v>0</v>
      </c>
      <c r="L36" s="23">
        <v>0</v>
      </c>
    </row>
    <row r="37" spans="1:12" ht="15.75" customHeight="1" x14ac:dyDescent="0.25">
      <c r="A37" s="16" t="str">
        <f>"121607"</f>
        <v>121607</v>
      </c>
      <c r="B37" s="16" t="s">
        <v>31</v>
      </c>
      <c r="C37" s="16" t="s">
        <v>52</v>
      </c>
      <c r="D37" s="23">
        <v>6676</v>
      </c>
      <c r="E37" s="23">
        <v>5296</v>
      </c>
      <c r="F37" s="23">
        <v>5242</v>
      </c>
      <c r="G37" s="23">
        <v>54</v>
      </c>
      <c r="H37" s="23">
        <v>1</v>
      </c>
      <c r="I37" s="23">
        <v>0</v>
      </c>
      <c r="J37" s="23">
        <v>16</v>
      </c>
      <c r="K37" s="23">
        <v>0</v>
      </c>
      <c r="L37" s="23">
        <v>0</v>
      </c>
    </row>
    <row r="38" spans="1:12" ht="15.75" customHeight="1" x14ac:dyDescent="0.25">
      <c r="A38" s="16" t="str">
        <f>"121608"</f>
        <v>121608</v>
      </c>
      <c r="B38" s="16" t="s">
        <v>32</v>
      </c>
      <c r="C38" s="16" t="s">
        <v>52</v>
      </c>
      <c r="D38" s="23">
        <v>14318</v>
      </c>
      <c r="E38" s="23">
        <v>11381</v>
      </c>
      <c r="F38" s="23">
        <v>11339</v>
      </c>
      <c r="G38" s="23">
        <v>42</v>
      </c>
      <c r="H38" s="23">
        <v>0</v>
      </c>
      <c r="I38" s="23">
        <v>0</v>
      </c>
      <c r="J38" s="23">
        <v>31</v>
      </c>
      <c r="K38" s="23">
        <v>0</v>
      </c>
      <c r="L38" s="23">
        <v>0</v>
      </c>
    </row>
    <row r="39" spans="1:12" ht="15.75" customHeight="1" x14ac:dyDescent="0.25">
      <c r="A39" s="16" t="str">
        <f>"121609"</f>
        <v>121609</v>
      </c>
      <c r="B39" s="16" t="s">
        <v>33</v>
      </c>
      <c r="C39" s="16" t="s">
        <v>52</v>
      </c>
      <c r="D39" s="23">
        <v>25897</v>
      </c>
      <c r="E39" s="23">
        <v>20862</v>
      </c>
      <c r="F39" s="23">
        <v>20711</v>
      </c>
      <c r="G39" s="23">
        <v>151</v>
      </c>
      <c r="H39" s="23">
        <v>0</v>
      </c>
      <c r="I39" s="23">
        <v>0</v>
      </c>
      <c r="J39" s="23">
        <v>70</v>
      </c>
      <c r="K39" s="23">
        <v>0</v>
      </c>
      <c r="L39" s="23">
        <v>0</v>
      </c>
    </row>
    <row r="40" spans="1:12" ht="15.75" customHeight="1" x14ac:dyDescent="0.25">
      <c r="A40" s="16" t="str">
        <f>"121610"</f>
        <v>121610</v>
      </c>
      <c r="B40" s="16" t="s">
        <v>34</v>
      </c>
      <c r="C40" s="16" t="s">
        <v>52</v>
      </c>
      <c r="D40" s="23">
        <v>17246</v>
      </c>
      <c r="E40" s="23">
        <v>13855</v>
      </c>
      <c r="F40" s="23">
        <v>13698</v>
      </c>
      <c r="G40" s="23">
        <v>153</v>
      </c>
      <c r="H40" s="23">
        <v>1</v>
      </c>
      <c r="I40" s="23">
        <v>0</v>
      </c>
      <c r="J40" s="23">
        <v>96</v>
      </c>
      <c r="K40" s="23">
        <v>0</v>
      </c>
      <c r="L40" s="23">
        <v>0</v>
      </c>
    </row>
    <row r="41" spans="1:12" ht="15.75" customHeight="1" x14ac:dyDescent="0.25">
      <c r="A41" s="16" t="str">
        <f>"121611"</f>
        <v>121611</v>
      </c>
      <c r="B41" s="16" t="s">
        <v>35</v>
      </c>
      <c r="C41" s="16" t="s">
        <v>52</v>
      </c>
      <c r="D41" s="23">
        <v>10517</v>
      </c>
      <c r="E41" s="23">
        <v>8615</v>
      </c>
      <c r="F41" s="23">
        <v>8514</v>
      </c>
      <c r="G41" s="23">
        <v>99</v>
      </c>
      <c r="H41" s="23">
        <v>0</v>
      </c>
      <c r="I41" s="23">
        <v>0</v>
      </c>
      <c r="J41" s="23">
        <v>30</v>
      </c>
      <c r="K41" s="23">
        <v>0</v>
      </c>
      <c r="L41" s="23">
        <v>0</v>
      </c>
    </row>
    <row r="42" spans="1:12" ht="15.75" customHeight="1" x14ac:dyDescent="0.25">
      <c r="A42" s="16" t="str">
        <f>"121612"</f>
        <v>121612</v>
      </c>
      <c r="B42" s="16" t="s">
        <v>36</v>
      </c>
      <c r="C42" s="16" t="s">
        <v>52</v>
      </c>
      <c r="D42" s="23">
        <v>3745</v>
      </c>
      <c r="E42" s="23">
        <v>3210</v>
      </c>
      <c r="F42" s="23">
        <v>3177</v>
      </c>
      <c r="G42" s="23">
        <v>33</v>
      </c>
      <c r="H42" s="23">
        <v>0</v>
      </c>
      <c r="I42" s="23">
        <v>0</v>
      </c>
      <c r="J42" s="23">
        <v>19</v>
      </c>
      <c r="K42" s="23">
        <v>0</v>
      </c>
      <c r="L42" s="23">
        <v>0</v>
      </c>
    </row>
    <row r="43" spans="1:12" ht="15.75" customHeight="1" x14ac:dyDescent="0.25">
      <c r="A43" s="16" t="str">
        <f>"121613"</f>
        <v>121613</v>
      </c>
      <c r="B43" s="16" t="s">
        <v>37</v>
      </c>
      <c r="C43" s="16" t="s">
        <v>52</v>
      </c>
      <c r="D43" s="23">
        <v>13174</v>
      </c>
      <c r="E43" s="23">
        <v>10650</v>
      </c>
      <c r="F43" s="23">
        <v>10544</v>
      </c>
      <c r="G43" s="23">
        <v>106</v>
      </c>
      <c r="H43" s="23">
        <v>0</v>
      </c>
      <c r="I43" s="23">
        <v>0</v>
      </c>
      <c r="J43" s="23">
        <v>38</v>
      </c>
      <c r="K43" s="23">
        <v>0</v>
      </c>
      <c r="L43" s="23">
        <v>0</v>
      </c>
    </row>
    <row r="44" spans="1:12" ht="15.75" customHeight="1" x14ac:dyDescent="0.25">
      <c r="A44" s="16" t="str">
        <f>"121614"</f>
        <v>121614</v>
      </c>
      <c r="B44" s="16" t="s">
        <v>38</v>
      </c>
      <c r="C44" s="16" t="s">
        <v>52</v>
      </c>
      <c r="D44" s="23">
        <v>12506</v>
      </c>
      <c r="E44" s="23">
        <v>9724</v>
      </c>
      <c r="F44" s="23">
        <v>9618</v>
      </c>
      <c r="G44" s="23">
        <v>106</v>
      </c>
      <c r="H44" s="23">
        <v>0</v>
      </c>
      <c r="I44" s="23">
        <v>0</v>
      </c>
      <c r="J44" s="23">
        <v>77</v>
      </c>
      <c r="K44" s="23">
        <v>0</v>
      </c>
      <c r="L44" s="23">
        <v>0</v>
      </c>
    </row>
    <row r="45" spans="1:12" ht="15.75" customHeight="1" x14ac:dyDescent="0.25">
      <c r="A45" s="16" t="str">
        <f>"121615"</f>
        <v>121615</v>
      </c>
      <c r="B45" s="16" t="s">
        <v>39</v>
      </c>
      <c r="C45" s="16" t="s">
        <v>52</v>
      </c>
      <c r="D45" s="23">
        <v>18283</v>
      </c>
      <c r="E45" s="23">
        <v>15033</v>
      </c>
      <c r="F45" s="23">
        <v>14952</v>
      </c>
      <c r="G45" s="23">
        <v>81</v>
      </c>
      <c r="H45" s="23">
        <v>0</v>
      </c>
      <c r="I45" s="23">
        <v>0</v>
      </c>
      <c r="J45" s="23">
        <v>70</v>
      </c>
      <c r="K45" s="23">
        <v>0</v>
      </c>
      <c r="L45" s="23">
        <v>0</v>
      </c>
    </row>
    <row r="46" spans="1:12" ht="15.75" customHeight="1" x14ac:dyDescent="0.25">
      <c r="A46" s="16" t="str">
        <f>"121616"</f>
        <v>121616</v>
      </c>
      <c r="B46" s="16" t="s">
        <v>40</v>
      </c>
      <c r="C46" s="16" t="s">
        <v>52</v>
      </c>
      <c r="D46" s="23">
        <v>7708</v>
      </c>
      <c r="E46" s="23">
        <v>6202</v>
      </c>
      <c r="F46" s="23">
        <v>6173</v>
      </c>
      <c r="G46" s="23">
        <v>27</v>
      </c>
      <c r="H46" s="23">
        <v>0</v>
      </c>
      <c r="I46" s="23">
        <v>0</v>
      </c>
      <c r="J46" s="23">
        <v>12</v>
      </c>
      <c r="K46" s="23">
        <v>0</v>
      </c>
      <c r="L46" s="23">
        <v>0</v>
      </c>
    </row>
    <row r="47" spans="1:12" ht="28.5" customHeight="1" x14ac:dyDescent="0.25">
      <c r="A47" s="17">
        <v>126301</v>
      </c>
      <c r="B47" s="13" t="s">
        <v>53</v>
      </c>
      <c r="C47" s="18" t="s">
        <v>55</v>
      </c>
      <c r="D47" s="22">
        <v>97160</v>
      </c>
      <c r="E47" s="24">
        <v>82208</v>
      </c>
      <c r="F47" s="24">
        <v>81448</v>
      </c>
      <c r="G47" s="24">
        <v>760</v>
      </c>
      <c r="H47" s="24">
        <v>3</v>
      </c>
      <c r="I47" s="24">
        <v>0</v>
      </c>
      <c r="J47" s="24">
        <v>284</v>
      </c>
      <c r="K47" s="24">
        <v>0</v>
      </c>
      <c r="L47" s="24">
        <v>0</v>
      </c>
    </row>
    <row r="48" spans="1:12" ht="22.5" customHeight="1" x14ac:dyDescent="0.25">
      <c r="A48" s="19"/>
      <c r="B48" s="20" t="s">
        <v>46</v>
      </c>
      <c r="C48" s="20"/>
      <c r="D48" s="21">
        <f t="shared" ref="D48:J48" si="4">D4+D14+D22+D30+D47</f>
        <v>549481</v>
      </c>
      <c r="E48" s="21">
        <f t="shared" si="4"/>
        <v>443357</v>
      </c>
      <c r="F48" s="21">
        <f t="shared" si="4"/>
        <v>439332</v>
      </c>
      <c r="G48" s="21">
        <f t="shared" si="4"/>
        <v>3997</v>
      </c>
      <c r="H48" s="21">
        <f t="shared" si="4"/>
        <v>12</v>
      </c>
      <c r="I48" s="21">
        <f t="shared" si="4"/>
        <v>1</v>
      </c>
      <c r="J48" s="21">
        <f t="shared" si="4"/>
        <v>1508</v>
      </c>
      <c r="K48" s="21">
        <f t="shared" ref="K48:L48" si="5">K4+K14+K22+K30+K47</f>
        <v>0</v>
      </c>
      <c r="L48" s="21">
        <f t="shared" si="5"/>
        <v>0</v>
      </c>
    </row>
    <row r="50" spans="1:11" s="4" customFormat="1" x14ac:dyDescent="0.25">
      <c r="A50" s="5"/>
      <c r="D50"/>
      <c r="E50"/>
      <c r="F50"/>
      <c r="G50"/>
      <c r="H50"/>
      <c r="I50"/>
      <c r="J50"/>
      <c r="K50"/>
    </row>
    <row r="51" spans="1:11" s="4" customFormat="1" x14ac:dyDescent="0.25">
      <c r="A51" s="5"/>
    </row>
    <row r="52" spans="1:11" s="4" customFormat="1" x14ac:dyDescent="0.25">
      <c r="A52" s="5"/>
    </row>
  </sheetData>
  <mergeCells count="1">
    <mergeCell ref="K1:L1"/>
  </mergeCells>
  <printOptions horizontalCentered="1"/>
  <pageMargins left="0.28999999999999998" right="0.25" top="0.61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 wyborców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Delegatura KBW w Tarnowie</dc:creator>
  <cp:lastModifiedBy>Renata Dzik</cp:lastModifiedBy>
  <cp:lastPrinted>2024-07-16T09:48:00Z</cp:lastPrinted>
  <dcterms:created xsi:type="dcterms:W3CDTF">2016-11-03T07:43:15Z</dcterms:created>
  <dcterms:modified xsi:type="dcterms:W3CDTF">2024-07-16T12:27:12Z</dcterms:modified>
</cp:coreProperties>
</file>