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Z:\!Rejestr_Wyborcow\MELDUNEK\2022\IVkwartał\"/>
    </mc:Choice>
  </mc:AlternateContent>
  <xr:revisionPtr revIDLastSave="0" documentId="8_{B5718DD7-AE36-4E15-8B4A-668636CD367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jestr wyborców 3 kwartał 2022" sheetId="1" r:id="rId1"/>
  </sheets>
  <calcPr calcId="191029"/>
</workbook>
</file>

<file path=xl/calcChain.xml><?xml version="1.0" encoding="utf-8"?>
<calcChain xmlns="http://schemas.openxmlformats.org/spreadsheetml/2006/main"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E4" i="1" l="1"/>
  <c r="F4" i="1"/>
  <c r="G4" i="1"/>
  <c r="H4" i="1"/>
  <c r="I4" i="1"/>
  <c r="J4" i="1"/>
  <c r="K4" i="1"/>
  <c r="L4" i="1"/>
  <c r="M4" i="1"/>
  <c r="N4" i="1"/>
  <c r="O4" i="1"/>
  <c r="P4" i="1"/>
  <c r="Q4" i="1"/>
  <c r="R4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M48" i="1" l="1"/>
  <c r="I48" i="1"/>
  <c r="E48" i="1"/>
  <c r="P48" i="1"/>
  <c r="L48" i="1"/>
  <c r="H48" i="1"/>
  <c r="O48" i="1"/>
  <c r="K48" i="1"/>
  <c r="G48" i="1"/>
  <c r="N48" i="1"/>
  <c r="J48" i="1"/>
  <c r="F48" i="1"/>
  <c r="R48" i="1"/>
  <c r="Q48" i="1"/>
  <c r="D30" i="1"/>
  <c r="D22" i="1"/>
  <c r="D4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D48" i="1" l="1"/>
</calcChain>
</file>

<file path=xl/sharedStrings.xml><?xml version="1.0" encoding="utf-8"?>
<sst xmlns="http://schemas.openxmlformats.org/spreadsheetml/2006/main" count="105" uniqueCount="70">
  <si>
    <t>Kod TERYT</t>
  </si>
  <si>
    <t>Gmina</t>
  </si>
  <si>
    <t>m. Bochnia</t>
  </si>
  <si>
    <t>gm. Bochnia</t>
  </si>
  <si>
    <t>gm. Drwinia</t>
  </si>
  <si>
    <t>gm. Lipnica Murowana</t>
  </si>
  <si>
    <t>gm. Łapanów</t>
  </si>
  <si>
    <t>gm. Nowy Wiśnicz</t>
  </si>
  <si>
    <t>gm. Rzezawa</t>
  </si>
  <si>
    <t>gm. Trzciana</t>
  </si>
  <si>
    <t>gm. Żegocina</t>
  </si>
  <si>
    <t>gm. Borzęcin</t>
  </si>
  <si>
    <t>gm. Brzesko</t>
  </si>
  <si>
    <t>gm. Czchów</t>
  </si>
  <si>
    <t>gm. Dębno</t>
  </si>
  <si>
    <t>gm. Gnojnik</t>
  </si>
  <si>
    <t>gm. Iwkowa</t>
  </si>
  <si>
    <t>gm. Szczurowa</t>
  </si>
  <si>
    <t>gm. Bolesław</t>
  </si>
  <si>
    <t>gm. Dąbrowa Tarnowska</t>
  </si>
  <si>
    <t>gm. Gręboszów</t>
  </si>
  <si>
    <t>gm. Mędrzechów</t>
  </si>
  <si>
    <t>gm. Olesno</t>
  </si>
  <si>
    <t>gm. Radgoszcz</t>
  </si>
  <si>
    <t>gm. Szczucin</t>
  </si>
  <si>
    <t>gm. Ciężkowice</t>
  </si>
  <si>
    <t>gm. Gromnik</t>
  </si>
  <si>
    <t>gm. Lisia Góra</t>
  </si>
  <si>
    <t>gm. Pleśna</t>
  </si>
  <si>
    <t>gm. Radłów</t>
  </si>
  <si>
    <t>gm. Ryglice</t>
  </si>
  <si>
    <t>gm. Rzepiennik Strzyżewski</t>
  </si>
  <si>
    <t>gm. Skrzyszów</t>
  </si>
  <si>
    <t>gm. Tarnów</t>
  </si>
  <si>
    <t>gm. Tuchów</t>
  </si>
  <si>
    <t>gm. Wierzchosławice</t>
  </si>
  <si>
    <t>gm. Wietrzychowice</t>
  </si>
  <si>
    <t>gm. Wojnicz</t>
  </si>
  <si>
    <t>gm. Zakliczyn</t>
  </si>
  <si>
    <t>gm. Żabno</t>
  </si>
  <si>
    <t>gm. Szerzyny</t>
  </si>
  <si>
    <t>Liczba mieszkańców</t>
  </si>
  <si>
    <t xml:space="preserve">Liczba wyborców ogółem </t>
  </si>
  <si>
    <t>Informacja o liczbie wyborców wpisanych ogółem (art. 19) w części A</t>
  </si>
  <si>
    <t>powiat bocheński</t>
  </si>
  <si>
    <t>powiat brzeski</t>
  </si>
  <si>
    <t>powiat tarnowski</t>
  </si>
  <si>
    <t>RAZEM</t>
  </si>
  <si>
    <t>powiat dąbrowski</t>
  </si>
  <si>
    <t>Powiat</t>
  </si>
  <si>
    <t>bocheński</t>
  </si>
  <si>
    <t>brzeski</t>
  </si>
  <si>
    <t>dąbrowski</t>
  </si>
  <si>
    <t>tarnowski</t>
  </si>
  <si>
    <t>miasto na prawach powiatu
Tarnów</t>
  </si>
  <si>
    <t xml:space="preserve">Informacja 
o liczbie wyborców wpisanych 
w części B (ZUE) </t>
  </si>
  <si>
    <t xml:space="preserve">Informacja 
o liczbie wyborców skreślonych 
(§ 6 ust. 1) 
w części A </t>
  </si>
  <si>
    <t>Informacja 
o liczbie wyborców skreślonych 
w części A 
pkt 1 (R41)</t>
  </si>
  <si>
    <t>Liczba wyborców wpisanych 
z urzędu</t>
  </si>
  <si>
    <t>Liczba wyborców wpisanych 
na wniosek</t>
  </si>
  <si>
    <t xml:space="preserve">Informacja 
o liczbie wyborców wpisanych § 1 (Z2A) </t>
  </si>
  <si>
    <t xml:space="preserve">Informacja 
o liczbie wyborców wpisanych § 2 (Z2B) </t>
  </si>
  <si>
    <t xml:space="preserve">Informacja 
o liczbie wyborców wpisanych § 3 (Z2C) </t>
  </si>
  <si>
    <t>Informacja 
o liczbie wyborców skreślonych 
w części A 
pkt 3 (R43)</t>
  </si>
  <si>
    <t xml:space="preserve">Informacja 
o liczbie wyborców skreślonych 
w części A 
pkt 2 (R42) </t>
  </si>
  <si>
    <t xml:space="preserve">Informacja 
o liczbie wyborców skreślonych 
(§ 6 ust. 2) 
w części A (R41b) </t>
  </si>
  <si>
    <t>Informacja
o liczbie wyborców skreślonych 
w części B ogółem (RUE)</t>
  </si>
  <si>
    <t>Krajowe Biuro Wyborcze Delegatura w Tarnowie</t>
  </si>
  <si>
    <t>Tarnów</t>
  </si>
  <si>
    <t>Rejestr wyborców według stanu na dzień 31.12.2022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</si>
</sst>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B9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CBE9A9"/>
        <bgColor indexed="64"/>
      </patternFill>
    </fill>
    <fill>
      <patternFill patternType="solid">
        <fgColor rgb="FFD2EDFE"/>
        <bgColor indexed="8"/>
      </patternFill>
    </fill>
    <fill>
      <patternFill patternType="solid">
        <fgColor rgb="FFFEDAEF"/>
        <bgColor indexed="8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center" wrapText="1"/>
    </xf>
    <xf numFmtId="0" fontId="0" fillId="0" borderId="10" xfId="0" applyBorder="1"/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/>
    <xf numFmtId="0" fontId="22" fillId="0" borderId="0" xfId="0" applyFont="1"/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23" fillId="34" borderId="10" xfId="0" applyFont="1" applyFill="1" applyBorder="1"/>
    <xf numFmtId="0" fontId="18" fillId="34" borderId="10" xfId="0" applyFont="1" applyFill="1" applyBorder="1"/>
    <xf numFmtId="3" fontId="18" fillId="34" borderId="12" xfId="0" applyNumberFormat="1" applyFont="1" applyFill="1" applyBorder="1"/>
    <xf numFmtId="0" fontId="19" fillId="35" borderId="10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 applyProtection="1">
      <alignment horizontal="center" vertical="center" wrapText="1"/>
    </xf>
    <xf numFmtId="0" fontId="20" fillId="37" borderId="11" xfId="0" applyFont="1" applyFill="1" applyBorder="1" applyAlignment="1" applyProtection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22" fillId="0" borderId="0" xfId="0" applyFont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EDAEF"/>
      <color rgb="FFD2EDFE"/>
      <color rgb="FFB9E3FD"/>
      <color rgb="FFCBE9A9"/>
      <color rgb="FFFEE6F4"/>
      <color rgb="FFEDEBEB"/>
      <color rgb="FFFFFFB9"/>
      <color rgb="FFFFFF97"/>
      <color rgb="FFFFE5FC"/>
      <color rgb="FFFFD1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2"/>
  <sheetViews>
    <sheetView tabSelected="1" zoomScale="75" zoomScaleNormal="75" zoomScalePageLayoutView="70" workbookViewId="0">
      <selection activeCell="U6" sqref="U6"/>
    </sheetView>
  </sheetViews>
  <sheetFormatPr defaultRowHeight="15" x14ac:dyDescent="0.25"/>
  <cols>
    <col min="2" max="2" width="25.7109375" bestFit="1" customWidth="1"/>
    <col min="3" max="3" width="14.28515625" customWidth="1"/>
    <col min="4" max="4" width="13" customWidth="1"/>
    <col min="5" max="6" width="12.7109375" customWidth="1"/>
    <col min="7" max="7" width="12.28515625" customWidth="1"/>
    <col min="8" max="8" width="16.28515625" customWidth="1"/>
    <col min="9" max="9" width="14.28515625" customWidth="1"/>
    <col min="10" max="10" width="13.28515625" customWidth="1"/>
    <col min="11" max="11" width="13.5703125" customWidth="1"/>
    <col min="12" max="12" width="13.7109375" customWidth="1"/>
    <col min="13" max="13" width="12.7109375" customWidth="1"/>
    <col min="14" max="14" width="12.42578125" customWidth="1"/>
    <col min="15" max="15" width="12.7109375" customWidth="1"/>
    <col min="16" max="16" width="12.28515625" customWidth="1"/>
    <col min="17" max="17" width="15.5703125" customWidth="1"/>
    <col min="18" max="18" width="14" customWidth="1"/>
  </cols>
  <sheetData>
    <row r="1" spans="1:26" s="4" customFormat="1" ht="18.75" x14ac:dyDescent="0.3">
      <c r="A1" s="8" t="s">
        <v>67</v>
      </c>
      <c r="B1" s="8"/>
      <c r="C1" s="8"/>
      <c r="D1" s="8"/>
      <c r="E1" s="8"/>
      <c r="F1" s="8"/>
      <c r="G1" s="8"/>
      <c r="H1" s="8"/>
      <c r="I1" s="8"/>
      <c r="J1" s="8"/>
      <c r="K1" s="8"/>
      <c r="L1" s="20" t="s">
        <v>69</v>
      </c>
      <c r="M1" s="20"/>
      <c r="N1" s="20"/>
      <c r="O1" s="20"/>
      <c r="P1" s="20"/>
      <c r="Q1" s="20"/>
      <c r="R1" s="20"/>
    </row>
    <row r="3" spans="1:26" s="1" customFormat="1" ht="87" customHeight="1" x14ac:dyDescent="0.25">
      <c r="A3" s="5" t="s">
        <v>0</v>
      </c>
      <c r="B3" s="5" t="s">
        <v>1</v>
      </c>
      <c r="C3" s="5" t="s">
        <v>49</v>
      </c>
      <c r="D3" s="5" t="s">
        <v>41</v>
      </c>
      <c r="E3" s="5" t="s">
        <v>42</v>
      </c>
      <c r="F3" s="14" t="s">
        <v>58</v>
      </c>
      <c r="G3" s="14" t="s">
        <v>59</v>
      </c>
      <c r="H3" s="14" t="s">
        <v>43</v>
      </c>
      <c r="I3" s="14" t="s">
        <v>60</v>
      </c>
      <c r="J3" s="14" t="s">
        <v>61</v>
      </c>
      <c r="K3" s="14" t="s">
        <v>62</v>
      </c>
      <c r="L3" s="15" t="s">
        <v>55</v>
      </c>
      <c r="M3" s="16" t="s">
        <v>56</v>
      </c>
      <c r="N3" s="16" t="s">
        <v>57</v>
      </c>
      <c r="O3" s="16" t="s">
        <v>64</v>
      </c>
      <c r="P3" s="16" t="s">
        <v>63</v>
      </c>
      <c r="Q3" s="16" t="s">
        <v>65</v>
      </c>
      <c r="R3" s="15" t="s">
        <v>66</v>
      </c>
      <c r="S3" s="2"/>
      <c r="T3" s="2"/>
      <c r="U3" s="2"/>
      <c r="V3" s="2"/>
      <c r="W3" s="2"/>
      <c r="X3" s="2"/>
      <c r="Y3" s="2"/>
      <c r="Z3" s="2"/>
    </row>
    <row r="4" spans="1:26" s="1" customFormat="1" x14ac:dyDescent="0.25">
      <c r="A4" s="9"/>
      <c r="B4" s="17" t="s">
        <v>44</v>
      </c>
      <c r="C4" s="17"/>
      <c r="D4" s="18">
        <f>SUM(D5:D13)</f>
        <v>105404</v>
      </c>
      <c r="E4" s="18">
        <f t="shared" ref="E4:R4" si="0">SUM(E5:E13)</f>
        <v>82619</v>
      </c>
      <c r="F4" s="18">
        <f t="shared" si="0"/>
        <v>81866</v>
      </c>
      <c r="G4" s="18">
        <f t="shared" si="0"/>
        <v>753</v>
      </c>
      <c r="H4" s="18">
        <f t="shared" si="0"/>
        <v>752</v>
      </c>
      <c r="I4" s="18">
        <f t="shared" si="0"/>
        <v>661</v>
      </c>
      <c r="J4" s="18">
        <f t="shared" si="0"/>
        <v>22</v>
      </c>
      <c r="K4" s="18">
        <f t="shared" si="0"/>
        <v>69</v>
      </c>
      <c r="L4" s="18">
        <f t="shared" si="0"/>
        <v>1</v>
      </c>
      <c r="M4" s="18">
        <f t="shared" si="0"/>
        <v>733</v>
      </c>
      <c r="N4" s="18">
        <f t="shared" si="0"/>
        <v>204</v>
      </c>
      <c r="O4" s="18">
        <f t="shared" si="0"/>
        <v>460</v>
      </c>
      <c r="P4" s="18">
        <f t="shared" si="0"/>
        <v>69</v>
      </c>
      <c r="Q4" s="18">
        <f t="shared" si="0"/>
        <v>0</v>
      </c>
      <c r="R4" s="18">
        <f t="shared" si="0"/>
        <v>0</v>
      </c>
      <c r="S4" s="2"/>
      <c r="T4" s="2"/>
      <c r="U4" s="2"/>
      <c r="V4" s="2"/>
      <c r="W4" s="2"/>
      <c r="X4" s="2"/>
      <c r="Y4" s="2"/>
      <c r="Z4" s="2"/>
    </row>
    <row r="5" spans="1:26" x14ac:dyDescent="0.25">
      <c r="A5" s="3" t="str">
        <f>"120101"</f>
        <v>120101</v>
      </c>
      <c r="B5" s="3" t="s">
        <v>2</v>
      </c>
      <c r="C5" s="3" t="s">
        <v>50</v>
      </c>
      <c r="D5" s="3">
        <v>28119</v>
      </c>
      <c r="E5" s="3">
        <v>22688</v>
      </c>
      <c r="F5" s="3">
        <v>22484</v>
      </c>
      <c r="G5" s="3">
        <v>204</v>
      </c>
      <c r="H5" s="3">
        <v>204</v>
      </c>
      <c r="I5" s="3">
        <v>165</v>
      </c>
      <c r="J5" s="3">
        <v>4</v>
      </c>
      <c r="K5" s="3">
        <v>35</v>
      </c>
      <c r="L5" s="3">
        <v>0</v>
      </c>
      <c r="M5" s="3">
        <v>304</v>
      </c>
      <c r="N5" s="3">
        <v>89</v>
      </c>
      <c r="O5" s="3">
        <v>180</v>
      </c>
      <c r="P5" s="3">
        <v>35</v>
      </c>
      <c r="Q5" s="3">
        <v>0</v>
      </c>
      <c r="R5" s="3">
        <v>0</v>
      </c>
    </row>
    <row r="6" spans="1:26" x14ac:dyDescent="0.25">
      <c r="A6" s="3" t="str">
        <f>"120102"</f>
        <v>120102</v>
      </c>
      <c r="B6" s="3" t="s">
        <v>3</v>
      </c>
      <c r="C6" s="3" t="s">
        <v>50</v>
      </c>
      <c r="D6" s="3">
        <v>20065</v>
      </c>
      <c r="E6" s="3">
        <v>15731</v>
      </c>
      <c r="F6" s="3">
        <v>15627</v>
      </c>
      <c r="G6" s="3">
        <v>104</v>
      </c>
      <c r="H6" s="3">
        <v>104</v>
      </c>
      <c r="I6" s="3">
        <v>97</v>
      </c>
      <c r="J6" s="3">
        <v>3</v>
      </c>
      <c r="K6" s="3">
        <v>4</v>
      </c>
      <c r="L6" s="3">
        <v>0</v>
      </c>
      <c r="M6" s="3">
        <v>109</v>
      </c>
      <c r="N6" s="3">
        <v>29</v>
      </c>
      <c r="O6" s="3">
        <v>76</v>
      </c>
      <c r="P6" s="3">
        <v>4</v>
      </c>
      <c r="Q6" s="3">
        <v>0</v>
      </c>
      <c r="R6" s="3">
        <v>0</v>
      </c>
    </row>
    <row r="7" spans="1:26" x14ac:dyDescent="0.25">
      <c r="A7" s="3" t="str">
        <f>"120103"</f>
        <v>120103</v>
      </c>
      <c r="B7" s="3" t="s">
        <v>4</v>
      </c>
      <c r="C7" s="3" t="s">
        <v>50</v>
      </c>
      <c r="D7" s="3">
        <v>6478</v>
      </c>
      <c r="E7" s="3">
        <v>5199</v>
      </c>
      <c r="F7" s="3">
        <v>5133</v>
      </c>
      <c r="G7" s="3">
        <v>66</v>
      </c>
      <c r="H7" s="3">
        <v>66</v>
      </c>
      <c r="I7" s="3">
        <v>57</v>
      </c>
      <c r="J7" s="3">
        <v>3</v>
      </c>
      <c r="K7" s="3">
        <v>6</v>
      </c>
      <c r="L7" s="3">
        <v>0</v>
      </c>
      <c r="M7" s="3">
        <v>27</v>
      </c>
      <c r="N7" s="3">
        <v>7</v>
      </c>
      <c r="O7" s="3">
        <v>14</v>
      </c>
      <c r="P7" s="3">
        <v>6</v>
      </c>
      <c r="Q7" s="3">
        <v>0</v>
      </c>
      <c r="R7" s="3">
        <v>0</v>
      </c>
    </row>
    <row r="8" spans="1:26" x14ac:dyDescent="0.25">
      <c r="A8" s="3" t="str">
        <f>"120104"</f>
        <v>120104</v>
      </c>
      <c r="B8" s="3" t="s">
        <v>5</v>
      </c>
      <c r="C8" s="3" t="s">
        <v>50</v>
      </c>
      <c r="D8" s="3">
        <v>5644</v>
      </c>
      <c r="E8" s="3">
        <v>4335</v>
      </c>
      <c r="F8" s="3">
        <v>4277</v>
      </c>
      <c r="G8" s="3">
        <v>58</v>
      </c>
      <c r="H8" s="3">
        <v>58</v>
      </c>
      <c r="I8" s="3">
        <v>47</v>
      </c>
      <c r="J8" s="3">
        <v>2</v>
      </c>
      <c r="K8" s="3">
        <v>9</v>
      </c>
      <c r="L8" s="3">
        <v>0</v>
      </c>
      <c r="M8" s="3">
        <v>45</v>
      </c>
      <c r="N8" s="3">
        <v>7</v>
      </c>
      <c r="O8" s="3">
        <v>29</v>
      </c>
      <c r="P8" s="3">
        <v>9</v>
      </c>
      <c r="Q8" s="3">
        <v>0</v>
      </c>
      <c r="R8" s="3">
        <v>0</v>
      </c>
    </row>
    <row r="9" spans="1:26" x14ac:dyDescent="0.25">
      <c r="A9" s="3" t="str">
        <f>"120105"</f>
        <v>120105</v>
      </c>
      <c r="B9" s="3" t="s">
        <v>6</v>
      </c>
      <c r="C9" s="3" t="s">
        <v>50</v>
      </c>
      <c r="D9" s="3">
        <v>8309</v>
      </c>
      <c r="E9" s="3">
        <v>6422</v>
      </c>
      <c r="F9" s="3">
        <v>6338</v>
      </c>
      <c r="G9" s="3">
        <v>84</v>
      </c>
      <c r="H9" s="3">
        <v>84</v>
      </c>
      <c r="I9" s="3">
        <v>83</v>
      </c>
      <c r="J9" s="3">
        <v>1</v>
      </c>
      <c r="K9" s="3">
        <v>0</v>
      </c>
      <c r="L9" s="3">
        <v>0</v>
      </c>
      <c r="M9" s="3">
        <v>53</v>
      </c>
      <c r="N9" s="3">
        <v>21</v>
      </c>
      <c r="O9" s="3">
        <v>32</v>
      </c>
      <c r="P9" s="3">
        <v>0</v>
      </c>
      <c r="Q9" s="3">
        <v>0</v>
      </c>
      <c r="R9" s="3">
        <v>0</v>
      </c>
    </row>
    <row r="10" spans="1:26" x14ac:dyDescent="0.25">
      <c r="A10" s="3" t="str">
        <f>"120106"</f>
        <v>120106</v>
      </c>
      <c r="B10" s="3" t="s">
        <v>7</v>
      </c>
      <c r="C10" s="3" t="s">
        <v>50</v>
      </c>
      <c r="D10" s="3">
        <v>14189</v>
      </c>
      <c r="E10" s="3">
        <v>10827</v>
      </c>
      <c r="F10" s="3">
        <v>10764</v>
      </c>
      <c r="G10" s="3">
        <v>63</v>
      </c>
      <c r="H10" s="3">
        <v>63</v>
      </c>
      <c r="I10" s="3">
        <v>59</v>
      </c>
      <c r="J10" s="3">
        <v>0</v>
      </c>
      <c r="K10" s="3">
        <v>4</v>
      </c>
      <c r="L10" s="3">
        <v>0</v>
      </c>
      <c r="M10" s="3">
        <v>67</v>
      </c>
      <c r="N10" s="3">
        <v>16</v>
      </c>
      <c r="O10" s="3">
        <v>47</v>
      </c>
      <c r="P10" s="3">
        <v>4</v>
      </c>
      <c r="Q10" s="3">
        <v>0</v>
      </c>
      <c r="R10" s="3">
        <v>0</v>
      </c>
    </row>
    <row r="11" spans="1:26" x14ac:dyDescent="0.25">
      <c r="A11" s="3" t="str">
        <f>"120107"</f>
        <v>120107</v>
      </c>
      <c r="B11" s="3" t="s">
        <v>8</v>
      </c>
      <c r="C11" s="3" t="s">
        <v>50</v>
      </c>
      <c r="D11" s="3">
        <v>11329</v>
      </c>
      <c r="E11" s="3">
        <v>8888</v>
      </c>
      <c r="F11" s="3">
        <v>8820</v>
      </c>
      <c r="G11" s="3">
        <v>68</v>
      </c>
      <c r="H11" s="3">
        <v>68</v>
      </c>
      <c r="I11" s="3">
        <v>54</v>
      </c>
      <c r="J11" s="3">
        <v>6</v>
      </c>
      <c r="K11" s="3">
        <v>8</v>
      </c>
      <c r="L11" s="3">
        <v>0</v>
      </c>
      <c r="M11" s="3">
        <v>67</v>
      </c>
      <c r="N11" s="3">
        <v>16</v>
      </c>
      <c r="O11" s="3">
        <v>43</v>
      </c>
      <c r="P11" s="3">
        <v>8</v>
      </c>
      <c r="Q11" s="3">
        <v>0</v>
      </c>
      <c r="R11" s="3">
        <v>0</v>
      </c>
    </row>
    <row r="12" spans="1:26" x14ac:dyDescent="0.25">
      <c r="A12" s="3" t="str">
        <f>"120108"</f>
        <v>120108</v>
      </c>
      <c r="B12" s="3" t="s">
        <v>9</v>
      </c>
      <c r="C12" s="3" t="s">
        <v>50</v>
      </c>
      <c r="D12" s="3">
        <v>5729</v>
      </c>
      <c r="E12" s="3">
        <v>4340</v>
      </c>
      <c r="F12" s="3">
        <v>4260</v>
      </c>
      <c r="G12" s="3">
        <v>80</v>
      </c>
      <c r="H12" s="3">
        <v>79</v>
      </c>
      <c r="I12" s="3">
        <v>74</v>
      </c>
      <c r="J12" s="3">
        <v>3</v>
      </c>
      <c r="K12" s="3">
        <v>2</v>
      </c>
      <c r="L12" s="3">
        <v>1</v>
      </c>
      <c r="M12" s="3">
        <v>37</v>
      </c>
      <c r="N12" s="3">
        <v>11</v>
      </c>
      <c r="O12" s="3">
        <v>24</v>
      </c>
      <c r="P12" s="3">
        <v>2</v>
      </c>
      <c r="Q12" s="3">
        <v>0</v>
      </c>
      <c r="R12" s="3">
        <v>0</v>
      </c>
    </row>
    <row r="13" spans="1:26" x14ac:dyDescent="0.25">
      <c r="A13" s="3" t="str">
        <f>"120109"</f>
        <v>120109</v>
      </c>
      <c r="B13" s="3" t="s">
        <v>10</v>
      </c>
      <c r="C13" s="3" t="s">
        <v>50</v>
      </c>
      <c r="D13" s="3">
        <v>5542</v>
      </c>
      <c r="E13" s="3">
        <v>4189</v>
      </c>
      <c r="F13" s="3">
        <v>4163</v>
      </c>
      <c r="G13" s="3">
        <v>26</v>
      </c>
      <c r="H13" s="3">
        <v>26</v>
      </c>
      <c r="I13" s="3">
        <v>25</v>
      </c>
      <c r="J13" s="3">
        <v>0</v>
      </c>
      <c r="K13" s="3">
        <v>1</v>
      </c>
      <c r="L13" s="3">
        <v>0</v>
      </c>
      <c r="M13" s="3">
        <v>24</v>
      </c>
      <c r="N13" s="3">
        <v>8</v>
      </c>
      <c r="O13" s="3">
        <v>15</v>
      </c>
      <c r="P13" s="3">
        <v>1</v>
      </c>
      <c r="Q13" s="3">
        <v>0</v>
      </c>
      <c r="R13" s="3">
        <v>0</v>
      </c>
    </row>
    <row r="14" spans="1:26" x14ac:dyDescent="0.25">
      <c r="A14" s="9"/>
      <c r="B14" s="17" t="s">
        <v>45</v>
      </c>
      <c r="C14" s="17"/>
      <c r="D14" s="18">
        <f>SUM(D15:D21)</f>
        <v>91926</v>
      </c>
      <c r="E14" s="18">
        <f t="shared" ref="E14:R14" si="1">SUM(E15:E21)</f>
        <v>73076</v>
      </c>
      <c r="F14" s="18">
        <f t="shared" si="1"/>
        <v>72686</v>
      </c>
      <c r="G14" s="18">
        <f t="shared" si="1"/>
        <v>390</v>
      </c>
      <c r="H14" s="18">
        <f t="shared" si="1"/>
        <v>388</v>
      </c>
      <c r="I14" s="18">
        <f t="shared" si="1"/>
        <v>328</v>
      </c>
      <c r="J14" s="18">
        <f t="shared" si="1"/>
        <v>26</v>
      </c>
      <c r="K14" s="18">
        <f t="shared" si="1"/>
        <v>34</v>
      </c>
      <c r="L14" s="18">
        <f t="shared" si="1"/>
        <v>2</v>
      </c>
      <c r="M14" s="18">
        <f t="shared" si="1"/>
        <v>668</v>
      </c>
      <c r="N14" s="18">
        <f t="shared" si="1"/>
        <v>234</v>
      </c>
      <c r="O14" s="18">
        <f t="shared" si="1"/>
        <v>400</v>
      </c>
      <c r="P14" s="18">
        <f t="shared" si="1"/>
        <v>34</v>
      </c>
      <c r="Q14" s="18">
        <f t="shared" si="1"/>
        <v>0</v>
      </c>
      <c r="R14" s="18">
        <f t="shared" si="1"/>
        <v>0</v>
      </c>
    </row>
    <row r="15" spans="1:26" x14ac:dyDescent="0.25">
      <c r="A15" s="3" t="str">
        <f>"120201"</f>
        <v>120201</v>
      </c>
      <c r="B15" s="3" t="s">
        <v>11</v>
      </c>
      <c r="C15" s="3" t="s">
        <v>51</v>
      </c>
      <c r="D15" s="3">
        <v>8182</v>
      </c>
      <c r="E15" s="3">
        <v>6657</v>
      </c>
      <c r="F15" s="3">
        <v>6630</v>
      </c>
      <c r="G15" s="3">
        <v>27</v>
      </c>
      <c r="H15" s="3">
        <v>26</v>
      </c>
      <c r="I15" s="3">
        <v>22</v>
      </c>
      <c r="J15" s="3">
        <v>2</v>
      </c>
      <c r="K15" s="3">
        <v>2</v>
      </c>
      <c r="L15" s="3">
        <v>1</v>
      </c>
      <c r="M15" s="3">
        <v>52</v>
      </c>
      <c r="N15" s="3">
        <v>23</v>
      </c>
      <c r="O15" s="3">
        <v>27</v>
      </c>
      <c r="P15" s="3">
        <v>2</v>
      </c>
      <c r="Q15" s="3">
        <v>0</v>
      </c>
      <c r="R15" s="3">
        <v>0</v>
      </c>
    </row>
    <row r="16" spans="1:26" x14ac:dyDescent="0.25">
      <c r="A16" s="3" t="str">
        <f>"120202"</f>
        <v>120202</v>
      </c>
      <c r="B16" s="3" t="s">
        <v>12</v>
      </c>
      <c r="C16" s="3" t="s">
        <v>51</v>
      </c>
      <c r="D16" s="3">
        <v>35407</v>
      </c>
      <c r="E16" s="3">
        <v>28549</v>
      </c>
      <c r="F16" s="3">
        <v>28433</v>
      </c>
      <c r="G16" s="3">
        <v>116</v>
      </c>
      <c r="H16" s="3">
        <v>115</v>
      </c>
      <c r="I16" s="3">
        <v>94</v>
      </c>
      <c r="J16" s="3">
        <v>8</v>
      </c>
      <c r="K16" s="3">
        <v>13</v>
      </c>
      <c r="L16" s="3">
        <v>1</v>
      </c>
      <c r="M16" s="3">
        <v>294</v>
      </c>
      <c r="N16" s="3">
        <v>103</v>
      </c>
      <c r="O16" s="3">
        <v>178</v>
      </c>
      <c r="P16" s="3">
        <v>13</v>
      </c>
      <c r="Q16" s="3">
        <v>0</v>
      </c>
      <c r="R16" s="3">
        <v>0</v>
      </c>
    </row>
    <row r="17" spans="1:18" x14ac:dyDescent="0.25">
      <c r="A17" s="3" t="str">
        <f>"120203"</f>
        <v>120203</v>
      </c>
      <c r="B17" s="3" t="s">
        <v>13</v>
      </c>
      <c r="C17" s="3" t="s">
        <v>51</v>
      </c>
      <c r="D17" s="3">
        <v>9795</v>
      </c>
      <c r="E17" s="3">
        <v>7586</v>
      </c>
      <c r="F17" s="3">
        <v>7522</v>
      </c>
      <c r="G17" s="3">
        <v>64</v>
      </c>
      <c r="H17" s="3">
        <v>64</v>
      </c>
      <c r="I17" s="3">
        <v>55</v>
      </c>
      <c r="J17" s="3">
        <v>3</v>
      </c>
      <c r="K17" s="3">
        <v>6</v>
      </c>
      <c r="L17" s="3">
        <v>0</v>
      </c>
      <c r="M17" s="3">
        <v>75</v>
      </c>
      <c r="N17" s="3">
        <v>22</v>
      </c>
      <c r="O17" s="3">
        <v>47</v>
      </c>
      <c r="P17" s="3">
        <v>6</v>
      </c>
      <c r="Q17" s="3">
        <v>0</v>
      </c>
      <c r="R17" s="3">
        <v>0</v>
      </c>
    </row>
    <row r="18" spans="1:18" x14ac:dyDescent="0.25">
      <c r="A18" s="3" t="str">
        <f>"120204"</f>
        <v>120204</v>
      </c>
      <c r="B18" s="3" t="s">
        <v>14</v>
      </c>
      <c r="C18" s="3" t="s">
        <v>51</v>
      </c>
      <c r="D18" s="3">
        <v>14598</v>
      </c>
      <c r="E18" s="3">
        <v>11593</v>
      </c>
      <c r="F18" s="3">
        <v>11511</v>
      </c>
      <c r="G18" s="3">
        <v>82</v>
      </c>
      <c r="H18" s="3">
        <v>82</v>
      </c>
      <c r="I18" s="3">
        <v>65</v>
      </c>
      <c r="J18" s="3">
        <v>9</v>
      </c>
      <c r="K18" s="3">
        <v>8</v>
      </c>
      <c r="L18" s="3">
        <v>0</v>
      </c>
      <c r="M18" s="3">
        <v>90</v>
      </c>
      <c r="N18" s="3">
        <v>34</v>
      </c>
      <c r="O18" s="3">
        <v>48</v>
      </c>
      <c r="P18" s="3">
        <v>8</v>
      </c>
      <c r="Q18" s="3">
        <v>0</v>
      </c>
      <c r="R18" s="3">
        <v>0</v>
      </c>
    </row>
    <row r="19" spans="1:18" x14ac:dyDescent="0.25">
      <c r="A19" s="3" t="str">
        <f>"120205"</f>
        <v>120205</v>
      </c>
      <c r="B19" s="3" t="s">
        <v>15</v>
      </c>
      <c r="C19" s="3" t="s">
        <v>51</v>
      </c>
      <c r="D19" s="3">
        <v>7963</v>
      </c>
      <c r="E19" s="3">
        <v>6123</v>
      </c>
      <c r="F19" s="3">
        <v>6071</v>
      </c>
      <c r="G19" s="3">
        <v>52</v>
      </c>
      <c r="H19" s="3">
        <v>52</v>
      </c>
      <c r="I19" s="3">
        <v>45</v>
      </c>
      <c r="J19" s="3">
        <v>3</v>
      </c>
      <c r="K19" s="3">
        <v>4</v>
      </c>
      <c r="L19" s="3">
        <v>0</v>
      </c>
      <c r="M19" s="3">
        <v>41</v>
      </c>
      <c r="N19" s="3">
        <v>18</v>
      </c>
      <c r="O19" s="3">
        <v>19</v>
      </c>
      <c r="P19" s="3">
        <v>4</v>
      </c>
      <c r="Q19" s="3">
        <v>0</v>
      </c>
      <c r="R19" s="3">
        <v>0</v>
      </c>
    </row>
    <row r="20" spans="1:18" x14ac:dyDescent="0.25">
      <c r="A20" s="3" t="str">
        <f>"120206"</f>
        <v>120206</v>
      </c>
      <c r="B20" s="3" t="s">
        <v>16</v>
      </c>
      <c r="C20" s="3" t="s">
        <v>51</v>
      </c>
      <c r="D20" s="3">
        <v>6637</v>
      </c>
      <c r="E20" s="3">
        <v>5020</v>
      </c>
      <c r="F20" s="3">
        <v>4998</v>
      </c>
      <c r="G20" s="3">
        <v>22</v>
      </c>
      <c r="H20" s="3">
        <v>22</v>
      </c>
      <c r="I20" s="3">
        <v>21</v>
      </c>
      <c r="J20" s="3">
        <v>1</v>
      </c>
      <c r="K20" s="3">
        <v>0</v>
      </c>
      <c r="L20" s="3">
        <v>0</v>
      </c>
      <c r="M20" s="3">
        <v>48</v>
      </c>
      <c r="N20" s="3">
        <v>17</v>
      </c>
      <c r="O20" s="3">
        <v>31</v>
      </c>
      <c r="P20" s="3">
        <v>0</v>
      </c>
      <c r="Q20" s="3">
        <v>0</v>
      </c>
      <c r="R20" s="3">
        <v>0</v>
      </c>
    </row>
    <row r="21" spans="1:18" x14ac:dyDescent="0.25">
      <c r="A21" s="3" t="str">
        <f>"120207"</f>
        <v>120207</v>
      </c>
      <c r="B21" s="3" t="s">
        <v>17</v>
      </c>
      <c r="C21" s="3" t="s">
        <v>51</v>
      </c>
      <c r="D21" s="3">
        <v>9344</v>
      </c>
      <c r="E21" s="3">
        <v>7548</v>
      </c>
      <c r="F21" s="3">
        <v>7521</v>
      </c>
      <c r="G21" s="3">
        <v>27</v>
      </c>
      <c r="H21" s="3">
        <v>27</v>
      </c>
      <c r="I21" s="3">
        <v>26</v>
      </c>
      <c r="J21" s="3">
        <v>0</v>
      </c>
      <c r="K21" s="3">
        <v>1</v>
      </c>
      <c r="L21" s="3">
        <v>0</v>
      </c>
      <c r="M21" s="3">
        <v>68</v>
      </c>
      <c r="N21" s="3">
        <v>17</v>
      </c>
      <c r="O21" s="3">
        <v>50</v>
      </c>
      <c r="P21" s="3">
        <v>1</v>
      </c>
      <c r="Q21" s="3">
        <v>0</v>
      </c>
      <c r="R21" s="3">
        <v>0</v>
      </c>
    </row>
    <row r="22" spans="1:18" x14ac:dyDescent="0.25">
      <c r="A22" s="9"/>
      <c r="B22" s="17" t="s">
        <v>48</v>
      </c>
      <c r="C22" s="17"/>
      <c r="D22" s="18">
        <f>SUM(D23:D29)</f>
        <v>57781</v>
      </c>
      <c r="E22" s="18">
        <f t="shared" ref="E22:R22" si="2">SUM(E23:E29)</f>
        <v>47007</v>
      </c>
      <c r="F22" s="18">
        <f t="shared" si="2"/>
        <v>46737</v>
      </c>
      <c r="G22" s="18">
        <f t="shared" si="2"/>
        <v>270</v>
      </c>
      <c r="H22" s="18">
        <f t="shared" si="2"/>
        <v>270</v>
      </c>
      <c r="I22" s="18">
        <f t="shared" si="2"/>
        <v>214</v>
      </c>
      <c r="J22" s="18">
        <f t="shared" si="2"/>
        <v>9</v>
      </c>
      <c r="K22" s="18">
        <f t="shared" si="2"/>
        <v>47</v>
      </c>
      <c r="L22" s="18">
        <f t="shared" si="2"/>
        <v>0</v>
      </c>
      <c r="M22" s="18">
        <f t="shared" si="2"/>
        <v>431</v>
      </c>
      <c r="N22" s="18">
        <f t="shared" si="2"/>
        <v>130</v>
      </c>
      <c r="O22" s="18">
        <f t="shared" si="2"/>
        <v>254</v>
      </c>
      <c r="P22" s="18">
        <f t="shared" si="2"/>
        <v>47</v>
      </c>
      <c r="Q22" s="18">
        <f t="shared" si="2"/>
        <v>0</v>
      </c>
      <c r="R22" s="18">
        <f t="shared" si="2"/>
        <v>0</v>
      </c>
    </row>
    <row r="23" spans="1:18" x14ac:dyDescent="0.25">
      <c r="A23" s="3" t="str">
        <f>"120401"</f>
        <v>120401</v>
      </c>
      <c r="B23" s="3" t="s">
        <v>18</v>
      </c>
      <c r="C23" s="3" t="s">
        <v>52</v>
      </c>
      <c r="D23" s="3">
        <v>2587</v>
      </c>
      <c r="E23" s="3">
        <v>2216</v>
      </c>
      <c r="F23" s="3">
        <v>2199</v>
      </c>
      <c r="G23" s="3">
        <v>17</v>
      </c>
      <c r="H23" s="3">
        <v>17</v>
      </c>
      <c r="I23" s="3">
        <v>17</v>
      </c>
      <c r="J23" s="3">
        <v>0</v>
      </c>
      <c r="K23" s="3">
        <v>0</v>
      </c>
      <c r="L23" s="3">
        <v>0</v>
      </c>
      <c r="M23" s="3">
        <v>20</v>
      </c>
      <c r="N23" s="3">
        <v>1</v>
      </c>
      <c r="O23" s="3">
        <v>19</v>
      </c>
      <c r="P23" s="3">
        <v>0</v>
      </c>
      <c r="Q23" s="3">
        <v>0</v>
      </c>
      <c r="R23" s="3">
        <v>0</v>
      </c>
    </row>
    <row r="24" spans="1:18" x14ac:dyDescent="0.25">
      <c r="A24" s="3" t="str">
        <f>"120402"</f>
        <v>120402</v>
      </c>
      <c r="B24" s="3" t="s">
        <v>19</v>
      </c>
      <c r="C24" s="3" t="s">
        <v>52</v>
      </c>
      <c r="D24" s="3">
        <v>20622</v>
      </c>
      <c r="E24" s="3">
        <v>16688</v>
      </c>
      <c r="F24" s="3">
        <v>16595</v>
      </c>
      <c r="G24" s="3">
        <v>93</v>
      </c>
      <c r="H24" s="3">
        <v>93</v>
      </c>
      <c r="I24" s="3">
        <v>59</v>
      </c>
      <c r="J24" s="3">
        <v>7</v>
      </c>
      <c r="K24" s="3">
        <v>27</v>
      </c>
      <c r="L24" s="3">
        <v>0</v>
      </c>
      <c r="M24" s="3">
        <v>155</v>
      </c>
      <c r="N24" s="3">
        <v>45</v>
      </c>
      <c r="O24" s="3">
        <v>83</v>
      </c>
      <c r="P24" s="3">
        <v>27</v>
      </c>
      <c r="Q24" s="3">
        <v>0</v>
      </c>
      <c r="R24" s="3">
        <v>0</v>
      </c>
    </row>
    <row r="25" spans="1:18" x14ac:dyDescent="0.25">
      <c r="A25" s="3" t="str">
        <f>"120403"</f>
        <v>120403</v>
      </c>
      <c r="B25" s="3" t="s">
        <v>20</v>
      </c>
      <c r="C25" s="3" t="s">
        <v>52</v>
      </c>
      <c r="D25" s="3">
        <v>3201</v>
      </c>
      <c r="E25" s="3">
        <v>2736</v>
      </c>
      <c r="F25" s="3">
        <v>2706</v>
      </c>
      <c r="G25" s="3">
        <v>30</v>
      </c>
      <c r="H25" s="3">
        <v>30</v>
      </c>
      <c r="I25" s="3">
        <v>27</v>
      </c>
      <c r="J25" s="3">
        <v>0</v>
      </c>
      <c r="K25" s="3">
        <v>3</v>
      </c>
      <c r="L25" s="3">
        <v>0</v>
      </c>
      <c r="M25" s="3">
        <v>26</v>
      </c>
      <c r="N25" s="3">
        <v>9</v>
      </c>
      <c r="O25" s="3">
        <v>14</v>
      </c>
      <c r="P25" s="3">
        <v>3</v>
      </c>
      <c r="Q25" s="3">
        <v>0</v>
      </c>
      <c r="R25" s="3">
        <v>0</v>
      </c>
    </row>
    <row r="26" spans="1:18" x14ac:dyDescent="0.25">
      <c r="A26" s="3" t="str">
        <f>"120404"</f>
        <v>120404</v>
      </c>
      <c r="B26" s="3" t="s">
        <v>21</v>
      </c>
      <c r="C26" s="3" t="s">
        <v>52</v>
      </c>
      <c r="D26" s="3">
        <v>3338</v>
      </c>
      <c r="E26" s="3">
        <v>2754</v>
      </c>
      <c r="F26" s="3">
        <v>2717</v>
      </c>
      <c r="G26" s="3">
        <v>37</v>
      </c>
      <c r="H26" s="3">
        <v>37</v>
      </c>
      <c r="I26" s="3">
        <v>26</v>
      </c>
      <c r="J26" s="3">
        <v>2</v>
      </c>
      <c r="K26" s="3">
        <v>9</v>
      </c>
      <c r="L26" s="3">
        <v>0</v>
      </c>
      <c r="M26" s="3">
        <v>29</v>
      </c>
      <c r="N26" s="3">
        <v>7</v>
      </c>
      <c r="O26" s="3">
        <v>13</v>
      </c>
      <c r="P26" s="3">
        <v>9</v>
      </c>
      <c r="Q26" s="3">
        <v>0</v>
      </c>
      <c r="R26" s="3">
        <v>0</v>
      </c>
    </row>
    <row r="27" spans="1:18" x14ac:dyDescent="0.25">
      <c r="A27" s="3" t="str">
        <f>"120405"</f>
        <v>120405</v>
      </c>
      <c r="B27" s="3" t="s">
        <v>22</v>
      </c>
      <c r="C27" s="3" t="s">
        <v>52</v>
      </c>
      <c r="D27" s="3">
        <v>7780</v>
      </c>
      <c r="E27" s="3">
        <v>6260</v>
      </c>
      <c r="F27" s="3">
        <v>6251</v>
      </c>
      <c r="G27" s="3">
        <v>9</v>
      </c>
      <c r="H27" s="3">
        <v>9</v>
      </c>
      <c r="I27" s="3">
        <v>8</v>
      </c>
      <c r="J27" s="3">
        <v>0</v>
      </c>
      <c r="K27" s="3">
        <v>1</v>
      </c>
      <c r="L27" s="3">
        <v>0</v>
      </c>
      <c r="M27" s="3">
        <v>57</v>
      </c>
      <c r="N27" s="3">
        <v>18</v>
      </c>
      <c r="O27" s="3">
        <v>38</v>
      </c>
      <c r="P27" s="3">
        <v>1</v>
      </c>
      <c r="Q27" s="3">
        <v>0</v>
      </c>
      <c r="R27" s="3">
        <v>0</v>
      </c>
    </row>
    <row r="28" spans="1:18" x14ac:dyDescent="0.25">
      <c r="A28" s="3" t="str">
        <f>"120406"</f>
        <v>120406</v>
      </c>
      <c r="B28" s="3" t="s">
        <v>23</v>
      </c>
      <c r="C28" s="3" t="s">
        <v>52</v>
      </c>
      <c r="D28" s="3">
        <v>7490</v>
      </c>
      <c r="E28" s="3">
        <v>5942</v>
      </c>
      <c r="F28" s="3">
        <v>5918</v>
      </c>
      <c r="G28" s="3">
        <v>24</v>
      </c>
      <c r="H28" s="3">
        <v>24</v>
      </c>
      <c r="I28" s="3">
        <v>23</v>
      </c>
      <c r="J28" s="3">
        <v>0</v>
      </c>
      <c r="K28" s="3">
        <v>1</v>
      </c>
      <c r="L28" s="3">
        <v>0</v>
      </c>
      <c r="M28" s="3">
        <v>51</v>
      </c>
      <c r="N28" s="3">
        <v>25</v>
      </c>
      <c r="O28" s="3">
        <v>25</v>
      </c>
      <c r="P28" s="3">
        <v>1</v>
      </c>
      <c r="Q28" s="3">
        <v>0</v>
      </c>
      <c r="R28" s="3">
        <v>0</v>
      </c>
    </row>
    <row r="29" spans="1:18" x14ac:dyDescent="0.25">
      <c r="A29" s="3" t="str">
        <f>"120407"</f>
        <v>120407</v>
      </c>
      <c r="B29" s="3" t="s">
        <v>24</v>
      </c>
      <c r="C29" s="3" t="s">
        <v>52</v>
      </c>
      <c r="D29" s="3">
        <v>12763</v>
      </c>
      <c r="E29" s="3">
        <v>10411</v>
      </c>
      <c r="F29" s="3">
        <v>10351</v>
      </c>
      <c r="G29" s="3">
        <v>60</v>
      </c>
      <c r="H29" s="3">
        <v>60</v>
      </c>
      <c r="I29" s="3">
        <v>54</v>
      </c>
      <c r="J29" s="3">
        <v>0</v>
      </c>
      <c r="K29" s="3">
        <v>6</v>
      </c>
      <c r="L29" s="3">
        <v>0</v>
      </c>
      <c r="M29" s="3">
        <v>93</v>
      </c>
      <c r="N29" s="3">
        <v>25</v>
      </c>
      <c r="O29" s="3">
        <v>62</v>
      </c>
      <c r="P29" s="3">
        <v>6</v>
      </c>
      <c r="Q29" s="3">
        <v>0</v>
      </c>
      <c r="R29" s="3">
        <v>0</v>
      </c>
    </row>
    <row r="30" spans="1:18" x14ac:dyDescent="0.25">
      <c r="A30" s="9"/>
      <c r="B30" s="17" t="s">
        <v>46</v>
      </c>
      <c r="C30" s="17"/>
      <c r="D30" s="18">
        <f>SUM(D31:D46)</f>
        <v>198976</v>
      </c>
      <c r="E30" s="18">
        <f t="shared" ref="E30:R30" si="3">SUM(E31:E46)</f>
        <v>159015</v>
      </c>
      <c r="F30" s="18">
        <f t="shared" si="3"/>
        <v>158083</v>
      </c>
      <c r="G30" s="18">
        <f t="shared" si="3"/>
        <v>932</v>
      </c>
      <c r="H30" s="18">
        <f t="shared" si="3"/>
        <v>930</v>
      </c>
      <c r="I30" s="18">
        <f t="shared" si="3"/>
        <v>795</v>
      </c>
      <c r="J30" s="18">
        <f t="shared" si="3"/>
        <v>48</v>
      </c>
      <c r="K30" s="18">
        <f t="shared" si="3"/>
        <v>87</v>
      </c>
      <c r="L30" s="18">
        <f t="shared" si="3"/>
        <v>2</v>
      </c>
      <c r="M30" s="18">
        <f t="shared" si="3"/>
        <v>1406</v>
      </c>
      <c r="N30" s="18">
        <f t="shared" si="3"/>
        <v>612</v>
      </c>
      <c r="O30" s="18">
        <f t="shared" si="3"/>
        <v>707</v>
      </c>
      <c r="P30" s="18">
        <f t="shared" si="3"/>
        <v>87</v>
      </c>
      <c r="Q30" s="18">
        <f t="shared" si="3"/>
        <v>0</v>
      </c>
      <c r="R30" s="18">
        <f t="shared" si="3"/>
        <v>0</v>
      </c>
    </row>
    <row r="31" spans="1:18" x14ac:dyDescent="0.25">
      <c r="A31" s="3" t="str">
        <f>"121601"</f>
        <v>121601</v>
      </c>
      <c r="B31" s="3" t="s">
        <v>25</v>
      </c>
      <c r="C31" s="3" t="s">
        <v>53</v>
      </c>
      <c r="D31" s="3">
        <v>11257</v>
      </c>
      <c r="E31" s="3">
        <v>8817</v>
      </c>
      <c r="F31" s="3">
        <v>8765</v>
      </c>
      <c r="G31" s="3">
        <v>52</v>
      </c>
      <c r="H31" s="3">
        <v>52</v>
      </c>
      <c r="I31" s="3">
        <v>49</v>
      </c>
      <c r="J31" s="3">
        <v>0</v>
      </c>
      <c r="K31" s="3">
        <v>3</v>
      </c>
      <c r="L31" s="3">
        <v>0</v>
      </c>
      <c r="M31" s="3">
        <v>70</v>
      </c>
      <c r="N31" s="3">
        <v>25</v>
      </c>
      <c r="O31" s="3">
        <v>42</v>
      </c>
      <c r="P31" s="3">
        <v>3</v>
      </c>
      <c r="Q31" s="3">
        <v>0</v>
      </c>
      <c r="R31" s="3">
        <v>0</v>
      </c>
    </row>
    <row r="32" spans="1:18" x14ac:dyDescent="0.25">
      <c r="A32" s="3" t="str">
        <f>"121602"</f>
        <v>121602</v>
      </c>
      <c r="B32" s="3" t="s">
        <v>26</v>
      </c>
      <c r="C32" s="3" t="s">
        <v>53</v>
      </c>
      <c r="D32" s="3">
        <v>8865</v>
      </c>
      <c r="E32" s="3">
        <v>6900</v>
      </c>
      <c r="F32" s="3">
        <v>6871</v>
      </c>
      <c r="G32" s="3">
        <v>29</v>
      </c>
      <c r="H32" s="3">
        <v>29</v>
      </c>
      <c r="I32" s="3">
        <v>29</v>
      </c>
      <c r="J32" s="3">
        <v>0</v>
      </c>
      <c r="K32" s="3">
        <v>0</v>
      </c>
      <c r="L32" s="3">
        <v>0</v>
      </c>
      <c r="M32" s="3">
        <v>48</v>
      </c>
      <c r="N32" s="3">
        <v>28</v>
      </c>
      <c r="O32" s="3">
        <v>20</v>
      </c>
      <c r="P32" s="3">
        <v>0</v>
      </c>
      <c r="Q32" s="3">
        <v>0</v>
      </c>
      <c r="R32" s="3">
        <v>0</v>
      </c>
    </row>
    <row r="33" spans="1:18" x14ac:dyDescent="0.25">
      <c r="A33" s="3" t="str">
        <f>"121603"</f>
        <v>121603</v>
      </c>
      <c r="B33" s="3" t="s">
        <v>27</v>
      </c>
      <c r="C33" s="3" t="s">
        <v>53</v>
      </c>
      <c r="D33" s="3">
        <v>15500</v>
      </c>
      <c r="E33" s="3">
        <v>12030</v>
      </c>
      <c r="F33" s="3">
        <v>11963</v>
      </c>
      <c r="G33" s="3">
        <v>67</v>
      </c>
      <c r="H33" s="3">
        <v>67</v>
      </c>
      <c r="I33" s="3">
        <v>59</v>
      </c>
      <c r="J33" s="3">
        <v>1</v>
      </c>
      <c r="K33" s="3">
        <v>7</v>
      </c>
      <c r="L33" s="3">
        <v>0</v>
      </c>
      <c r="M33" s="3">
        <v>76</v>
      </c>
      <c r="N33" s="3">
        <v>39</v>
      </c>
      <c r="O33" s="3">
        <v>30</v>
      </c>
      <c r="P33" s="3">
        <v>7</v>
      </c>
      <c r="Q33" s="3">
        <v>0</v>
      </c>
      <c r="R33" s="3">
        <v>0</v>
      </c>
    </row>
    <row r="34" spans="1:18" x14ac:dyDescent="0.25">
      <c r="A34" s="3" t="str">
        <f>"121604"</f>
        <v>121604</v>
      </c>
      <c r="B34" s="3" t="s">
        <v>28</v>
      </c>
      <c r="C34" s="3" t="s">
        <v>53</v>
      </c>
      <c r="D34" s="3">
        <v>11801</v>
      </c>
      <c r="E34" s="3">
        <v>9464</v>
      </c>
      <c r="F34" s="3">
        <v>9421</v>
      </c>
      <c r="G34" s="3">
        <v>43</v>
      </c>
      <c r="H34" s="3">
        <v>43</v>
      </c>
      <c r="I34" s="3">
        <v>42</v>
      </c>
      <c r="J34" s="3">
        <v>0</v>
      </c>
      <c r="K34" s="3">
        <v>1</v>
      </c>
      <c r="L34" s="3">
        <v>0</v>
      </c>
      <c r="M34" s="3">
        <v>58</v>
      </c>
      <c r="N34" s="3">
        <v>24</v>
      </c>
      <c r="O34" s="3">
        <v>33</v>
      </c>
      <c r="P34" s="3">
        <v>1</v>
      </c>
      <c r="Q34" s="3">
        <v>0</v>
      </c>
      <c r="R34" s="3">
        <v>0</v>
      </c>
    </row>
    <row r="35" spans="1:18" x14ac:dyDescent="0.25">
      <c r="A35" s="3" t="str">
        <f>"121605"</f>
        <v>121605</v>
      </c>
      <c r="B35" s="3" t="s">
        <v>29</v>
      </c>
      <c r="C35" s="3" t="s">
        <v>53</v>
      </c>
      <c r="D35" s="3">
        <v>9415</v>
      </c>
      <c r="E35" s="3">
        <v>7713</v>
      </c>
      <c r="F35" s="3">
        <v>7671</v>
      </c>
      <c r="G35" s="3">
        <v>42</v>
      </c>
      <c r="H35" s="3">
        <v>42</v>
      </c>
      <c r="I35" s="3">
        <v>33</v>
      </c>
      <c r="J35" s="3">
        <v>5</v>
      </c>
      <c r="K35" s="3">
        <v>4</v>
      </c>
      <c r="L35" s="3">
        <v>0</v>
      </c>
      <c r="M35" s="3">
        <v>50</v>
      </c>
      <c r="N35" s="3">
        <v>21</v>
      </c>
      <c r="O35" s="3">
        <v>25</v>
      </c>
      <c r="P35" s="3">
        <v>4</v>
      </c>
      <c r="Q35" s="3">
        <v>0</v>
      </c>
      <c r="R35" s="3">
        <v>0</v>
      </c>
    </row>
    <row r="36" spans="1:18" x14ac:dyDescent="0.25">
      <c r="A36" s="3" t="str">
        <f>"121606"</f>
        <v>121606</v>
      </c>
      <c r="B36" s="3" t="s">
        <v>30</v>
      </c>
      <c r="C36" s="3" t="s">
        <v>53</v>
      </c>
      <c r="D36" s="3">
        <v>11532</v>
      </c>
      <c r="E36" s="3">
        <v>9141</v>
      </c>
      <c r="F36" s="3">
        <v>9106</v>
      </c>
      <c r="G36" s="3">
        <v>35</v>
      </c>
      <c r="H36" s="3">
        <v>35</v>
      </c>
      <c r="I36" s="3">
        <v>29</v>
      </c>
      <c r="J36" s="3">
        <v>1</v>
      </c>
      <c r="K36" s="3">
        <v>5</v>
      </c>
      <c r="L36" s="3">
        <v>0</v>
      </c>
      <c r="M36" s="3">
        <v>77</v>
      </c>
      <c r="N36" s="3">
        <v>28</v>
      </c>
      <c r="O36" s="3">
        <v>44</v>
      </c>
      <c r="P36" s="3">
        <v>5</v>
      </c>
      <c r="Q36" s="3">
        <v>0</v>
      </c>
      <c r="R36" s="3">
        <v>0</v>
      </c>
    </row>
    <row r="37" spans="1:18" x14ac:dyDescent="0.25">
      <c r="A37" s="3" t="str">
        <f>"121607"</f>
        <v>121607</v>
      </c>
      <c r="B37" s="3" t="s">
        <v>31</v>
      </c>
      <c r="C37" s="3" t="s">
        <v>53</v>
      </c>
      <c r="D37" s="3">
        <v>6728</v>
      </c>
      <c r="E37" s="3">
        <v>5348</v>
      </c>
      <c r="F37" s="3">
        <v>5292</v>
      </c>
      <c r="G37" s="3">
        <v>56</v>
      </c>
      <c r="H37" s="3">
        <v>55</v>
      </c>
      <c r="I37" s="3">
        <v>45</v>
      </c>
      <c r="J37" s="3">
        <v>3</v>
      </c>
      <c r="K37" s="3">
        <v>7</v>
      </c>
      <c r="L37" s="3">
        <v>1</v>
      </c>
      <c r="M37" s="3">
        <v>49</v>
      </c>
      <c r="N37" s="3">
        <v>15</v>
      </c>
      <c r="O37" s="3">
        <v>27</v>
      </c>
      <c r="P37" s="3">
        <v>7</v>
      </c>
      <c r="Q37" s="3">
        <v>0</v>
      </c>
      <c r="R37" s="3">
        <v>0</v>
      </c>
    </row>
    <row r="38" spans="1:18" x14ac:dyDescent="0.25">
      <c r="A38" s="3" t="str">
        <f>"121608"</f>
        <v>121608</v>
      </c>
      <c r="B38" s="3" t="s">
        <v>32</v>
      </c>
      <c r="C38" s="3" t="s">
        <v>53</v>
      </c>
      <c r="D38" s="3">
        <v>14327</v>
      </c>
      <c r="E38" s="3">
        <v>11360</v>
      </c>
      <c r="F38" s="3">
        <v>11324</v>
      </c>
      <c r="G38" s="3">
        <v>36</v>
      </c>
      <c r="H38" s="3">
        <v>36</v>
      </c>
      <c r="I38" s="3">
        <v>34</v>
      </c>
      <c r="J38" s="3">
        <v>2</v>
      </c>
      <c r="K38" s="3">
        <v>0</v>
      </c>
      <c r="L38" s="3">
        <v>0</v>
      </c>
      <c r="M38" s="3">
        <v>75</v>
      </c>
      <c r="N38" s="3">
        <v>28</v>
      </c>
      <c r="O38" s="3">
        <v>47</v>
      </c>
      <c r="P38" s="3">
        <v>0</v>
      </c>
      <c r="Q38" s="3">
        <v>0</v>
      </c>
      <c r="R38" s="3">
        <v>0</v>
      </c>
    </row>
    <row r="39" spans="1:18" x14ac:dyDescent="0.25">
      <c r="A39" s="3" t="str">
        <f>"121609"</f>
        <v>121609</v>
      </c>
      <c r="B39" s="3" t="s">
        <v>33</v>
      </c>
      <c r="C39" s="3" t="s">
        <v>53</v>
      </c>
      <c r="D39" s="3">
        <v>25790</v>
      </c>
      <c r="E39" s="3">
        <v>20758</v>
      </c>
      <c r="F39" s="3">
        <v>20638</v>
      </c>
      <c r="G39" s="3">
        <v>120</v>
      </c>
      <c r="H39" s="3">
        <v>120</v>
      </c>
      <c r="I39" s="3">
        <v>101</v>
      </c>
      <c r="J39" s="3">
        <v>11</v>
      </c>
      <c r="K39" s="3">
        <v>8</v>
      </c>
      <c r="L39" s="3">
        <v>0</v>
      </c>
      <c r="M39" s="3">
        <v>177</v>
      </c>
      <c r="N39" s="3">
        <v>71</v>
      </c>
      <c r="O39" s="3">
        <v>98</v>
      </c>
      <c r="P39" s="3">
        <v>8</v>
      </c>
      <c r="Q39" s="3">
        <v>0</v>
      </c>
      <c r="R39" s="3">
        <v>0</v>
      </c>
    </row>
    <row r="40" spans="1:18" x14ac:dyDescent="0.25">
      <c r="A40" s="3" t="str">
        <f>"121610"</f>
        <v>121610</v>
      </c>
      <c r="B40" s="3" t="s">
        <v>34</v>
      </c>
      <c r="C40" s="3" t="s">
        <v>53</v>
      </c>
      <c r="D40" s="3">
        <v>17398</v>
      </c>
      <c r="E40" s="3">
        <v>13901</v>
      </c>
      <c r="F40" s="3">
        <v>13763</v>
      </c>
      <c r="G40" s="3">
        <v>138</v>
      </c>
      <c r="H40" s="3">
        <v>137</v>
      </c>
      <c r="I40" s="3">
        <v>118</v>
      </c>
      <c r="J40" s="3">
        <v>6</v>
      </c>
      <c r="K40" s="3">
        <v>13</v>
      </c>
      <c r="L40" s="3">
        <v>1</v>
      </c>
      <c r="M40" s="3">
        <v>198</v>
      </c>
      <c r="N40" s="3">
        <v>93</v>
      </c>
      <c r="O40" s="3">
        <v>92</v>
      </c>
      <c r="P40" s="3">
        <v>13</v>
      </c>
      <c r="Q40" s="3">
        <v>0</v>
      </c>
      <c r="R40" s="3">
        <v>0</v>
      </c>
    </row>
    <row r="41" spans="1:18" x14ac:dyDescent="0.25">
      <c r="A41" s="3" t="str">
        <f>"121611"</f>
        <v>121611</v>
      </c>
      <c r="B41" s="3" t="s">
        <v>35</v>
      </c>
      <c r="C41" s="3" t="s">
        <v>53</v>
      </c>
      <c r="D41" s="3">
        <v>10604</v>
      </c>
      <c r="E41" s="3">
        <v>8599</v>
      </c>
      <c r="F41" s="3">
        <v>8537</v>
      </c>
      <c r="G41" s="3">
        <v>62</v>
      </c>
      <c r="H41" s="3">
        <v>62</v>
      </c>
      <c r="I41" s="3">
        <v>48</v>
      </c>
      <c r="J41" s="3">
        <v>9</v>
      </c>
      <c r="K41" s="3">
        <v>5</v>
      </c>
      <c r="L41" s="3">
        <v>0</v>
      </c>
      <c r="M41" s="3">
        <v>80</v>
      </c>
      <c r="N41" s="3">
        <v>30</v>
      </c>
      <c r="O41" s="3">
        <v>45</v>
      </c>
      <c r="P41" s="3">
        <v>5</v>
      </c>
      <c r="Q41" s="3">
        <v>0</v>
      </c>
      <c r="R41" s="3">
        <v>0</v>
      </c>
    </row>
    <row r="42" spans="1:18" x14ac:dyDescent="0.25">
      <c r="A42" s="3" t="str">
        <f>"121612"</f>
        <v>121612</v>
      </c>
      <c r="B42" s="3" t="s">
        <v>36</v>
      </c>
      <c r="C42" s="3" t="s">
        <v>53</v>
      </c>
      <c r="D42" s="3">
        <v>3809</v>
      </c>
      <c r="E42" s="3">
        <v>3245</v>
      </c>
      <c r="F42" s="3">
        <v>3229</v>
      </c>
      <c r="G42" s="3">
        <v>16</v>
      </c>
      <c r="H42" s="3">
        <v>16</v>
      </c>
      <c r="I42" s="3">
        <v>12</v>
      </c>
      <c r="J42" s="3">
        <v>1</v>
      </c>
      <c r="K42" s="3">
        <v>3</v>
      </c>
      <c r="L42" s="3">
        <v>0</v>
      </c>
      <c r="M42" s="3">
        <v>37</v>
      </c>
      <c r="N42" s="3">
        <v>20</v>
      </c>
      <c r="O42" s="3">
        <v>14</v>
      </c>
      <c r="P42" s="3">
        <v>3</v>
      </c>
      <c r="Q42" s="3">
        <v>0</v>
      </c>
      <c r="R42" s="3">
        <v>0</v>
      </c>
    </row>
    <row r="43" spans="1:18" x14ac:dyDescent="0.25">
      <c r="A43" s="3" t="str">
        <f>"121613"</f>
        <v>121613</v>
      </c>
      <c r="B43" s="3" t="s">
        <v>37</v>
      </c>
      <c r="C43" s="3" t="s">
        <v>53</v>
      </c>
      <c r="D43" s="3">
        <v>13198</v>
      </c>
      <c r="E43" s="3">
        <v>10626</v>
      </c>
      <c r="F43" s="3">
        <v>10551</v>
      </c>
      <c r="G43" s="3">
        <v>75</v>
      </c>
      <c r="H43" s="3">
        <v>75</v>
      </c>
      <c r="I43" s="3">
        <v>62</v>
      </c>
      <c r="J43" s="3">
        <v>2</v>
      </c>
      <c r="K43" s="3">
        <v>11</v>
      </c>
      <c r="L43" s="3">
        <v>0</v>
      </c>
      <c r="M43" s="3">
        <v>93</v>
      </c>
      <c r="N43" s="3">
        <v>40</v>
      </c>
      <c r="O43" s="3">
        <v>42</v>
      </c>
      <c r="P43" s="3">
        <v>11</v>
      </c>
      <c r="Q43" s="3">
        <v>0</v>
      </c>
      <c r="R43" s="3">
        <v>0</v>
      </c>
    </row>
    <row r="44" spans="1:18" x14ac:dyDescent="0.25">
      <c r="A44" s="3" t="str">
        <f>"121614"</f>
        <v>121614</v>
      </c>
      <c r="B44" s="3" t="s">
        <v>38</v>
      </c>
      <c r="C44" s="3" t="s">
        <v>53</v>
      </c>
      <c r="D44" s="3">
        <v>12528</v>
      </c>
      <c r="E44" s="3">
        <v>9714</v>
      </c>
      <c r="F44" s="3">
        <v>9627</v>
      </c>
      <c r="G44" s="3">
        <v>87</v>
      </c>
      <c r="H44" s="3">
        <v>87</v>
      </c>
      <c r="I44" s="3">
        <v>78</v>
      </c>
      <c r="J44" s="3">
        <v>0</v>
      </c>
      <c r="K44" s="3">
        <v>9</v>
      </c>
      <c r="L44" s="3">
        <v>0</v>
      </c>
      <c r="M44" s="3">
        <v>129</v>
      </c>
      <c r="N44" s="3">
        <v>73</v>
      </c>
      <c r="O44" s="3">
        <v>47</v>
      </c>
      <c r="P44" s="3">
        <v>9</v>
      </c>
      <c r="Q44" s="3">
        <v>0</v>
      </c>
      <c r="R44" s="3">
        <v>0</v>
      </c>
    </row>
    <row r="45" spans="1:18" x14ac:dyDescent="0.25">
      <c r="A45" s="3" t="str">
        <f>"121615"</f>
        <v>121615</v>
      </c>
      <c r="B45" s="3" t="s">
        <v>39</v>
      </c>
      <c r="C45" s="3" t="s">
        <v>53</v>
      </c>
      <c r="D45" s="3">
        <v>18482</v>
      </c>
      <c r="E45" s="3">
        <v>15171</v>
      </c>
      <c r="F45" s="3">
        <v>15118</v>
      </c>
      <c r="G45" s="3">
        <v>53</v>
      </c>
      <c r="H45" s="3">
        <v>53</v>
      </c>
      <c r="I45" s="3">
        <v>38</v>
      </c>
      <c r="J45" s="3">
        <v>6</v>
      </c>
      <c r="K45" s="3">
        <v>9</v>
      </c>
      <c r="L45" s="3">
        <v>0</v>
      </c>
      <c r="M45" s="3">
        <v>155</v>
      </c>
      <c r="N45" s="3">
        <v>65</v>
      </c>
      <c r="O45" s="3">
        <v>81</v>
      </c>
      <c r="P45" s="3">
        <v>9</v>
      </c>
      <c r="Q45" s="3">
        <v>0</v>
      </c>
      <c r="R45" s="3">
        <v>0</v>
      </c>
    </row>
    <row r="46" spans="1:18" x14ac:dyDescent="0.25">
      <c r="A46" s="3" t="str">
        <f>"121616"</f>
        <v>121616</v>
      </c>
      <c r="B46" s="3" t="s">
        <v>40</v>
      </c>
      <c r="C46" s="3" t="s">
        <v>53</v>
      </c>
      <c r="D46" s="3">
        <v>7742</v>
      </c>
      <c r="E46" s="3">
        <v>6228</v>
      </c>
      <c r="F46" s="3">
        <v>6207</v>
      </c>
      <c r="G46" s="3">
        <v>21</v>
      </c>
      <c r="H46" s="3">
        <v>21</v>
      </c>
      <c r="I46" s="3">
        <v>18</v>
      </c>
      <c r="J46" s="3">
        <v>1</v>
      </c>
      <c r="K46" s="3">
        <v>2</v>
      </c>
      <c r="L46" s="3">
        <v>0</v>
      </c>
      <c r="M46" s="3">
        <v>34</v>
      </c>
      <c r="N46" s="3">
        <v>12</v>
      </c>
      <c r="O46" s="3">
        <v>20</v>
      </c>
      <c r="P46" s="3">
        <v>2</v>
      </c>
      <c r="Q46" s="3">
        <v>0</v>
      </c>
      <c r="R46" s="3">
        <v>0</v>
      </c>
    </row>
    <row r="47" spans="1:18" ht="30" x14ac:dyDescent="0.25">
      <c r="A47" s="10">
        <v>126301</v>
      </c>
      <c r="B47" s="17" t="s">
        <v>54</v>
      </c>
      <c r="C47" s="19" t="s">
        <v>68</v>
      </c>
      <c r="D47" s="17">
        <v>100013</v>
      </c>
      <c r="E47" s="19">
        <v>83890</v>
      </c>
      <c r="F47" s="17">
        <v>83418</v>
      </c>
      <c r="G47" s="19">
        <v>472</v>
      </c>
      <c r="H47" s="17">
        <v>468</v>
      </c>
      <c r="I47" s="19">
        <v>308</v>
      </c>
      <c r="J47" s="17">
        <v>10</v>
      </c>
      <c r="K47" s="19">
        <v>150</v>
      </c>
      <c r="L47" s="17">
        <v>4</v>
      </c>
      <c r="M47" s="19">
        <v>1369</v>
      </c>
      <c r="N47" s="17">
        <v>286</v>
      </c>
      <c r="O47" s="19">
        <v>933</v>
      </c>
      <c r="P47" s="17">
        <v>150</v>
      </c>
      <c r="Q47" s="19">
        <v>0</v>
      </c>
      <c r="R47" s="17">
        <v>0</v>
      </c>
    </row>
    <row r="48" spans="1:18" ht="21.75" customHeight="1" x14ac:dyDescent="0.25">
      <c r="A48" s="11"/>
      <c r="B48" s="12" t="s">
        <v>47</v>
      </c>
      <c r="C48" s="12"/>
      <c r="D48" s="13">
        <f t="shared" ref="D48:P48" si="4">D4+D14+D22+D30+D47</f>
        <v>554100</v>
      </c>
      <c r="E48" s="13">
        <f t="shared" si="4"/>
        <v>445607</v>
      </c>
      <c r="F48" s="13">
        <f t="shared" si="4"/>
        <v>442790</v>
      </c>
      <c r="G48" s="13">
        <f t="shared" si="4"/>
        <v>2817</v>
      </c>
      <c r="H48" s="13">
        <f t="shared" si="4"/>
        <v>2808</v>
      </c>
      <c r="I48" s="13">
        <f t="shared" si="4"/>
        <v>2306</v>
      </c>
      <c r="J48" s="13">
        <f t="shared" si="4"/>
        <v>115</v>
      </c>
      <c r="K48" s="13">
        <f t="shared" si="4"/>
        <v>387</v>
      </c>
      <c r="L48" s="13">
        <f t="shared" si="4"/>
        <v>9</v>
      </c>
      <c r="M48" s="13">
        <f t="shared" si="4"/>
        <v>4607</v>
      </c>
      <c r="N48" s="13">
        <f t="shared" si="4"/>
        <v>1466</v>
      </c>
      <c r="O48" s="13">
        <f t="shared" si="4"/>
        <v>2754</v>
      </c>
      <c r="P48" s="13">
        <f t="shared" si="4"/>
        <v>387</v>
      </c>
      <c r="Q48" s="13">
        <f t="shared" ref="Q48:R48" si="5">Q4+Q14+Q22+Q30+Q47</f>
        <v>0</v>
      </c>
      <c r="R48" s="13">
        <f t="shared" si="5"/>
        <v>0</v>
      </c>
    </row>
    <row r="50" spans="1:18" s="6" customFormat="1" x14ac:dyDescent="0.25">
      <c r="A50" s="7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6" customFormat="1" x14ac:dyDescent="0.25">
      <c r="A51" s="7"/>
    </row>
    <row r="52" spans="1:18" s="6" customFormat="1" x14ac:dyDescent="0.25">
      <c r="A52" s="7"/>
    </row>
  </sheetData>
  <mergeCells count="1">
    <mergeCell ref="L1:R1"/>
  </mergeCells>
  <pageMargins left="0.23622047244094491" right="0.23622047244094491" top="0.74803149606299213" bottom="0.74803149606299213" header="0.31496062992125984" footer="0.31496062992125984"/>
  <pageSetup paperSize="9" scale="5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 wyborców 3 kwartał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Delegatura KBW w Tarnowie</dc:creator>
  <cp:lastModifiedBy>Daria Para</cp:lastModifiedBy>
  <cp:lastPrinted>2022-10-12T08:35:30Z</cp:lastPrinted>
  <dcterms:created xsi:type="dcterms:W3CDTF">2016-11-03T07:43:15Z</dcterms:created>
  <dcterms:modified xsi:type="dcterms:W3CDTF">2023-01-17T08:49:35Z</dcterms:modified>
</cp:coreProperties>
</file>