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Rejestr_Wyborcow\MELDUNEK\2023\II kwartał 2023\"/>
    </mc:Choice>
  </mc:AlternateContent>
  <bookViews>
    <workbookView xWindow="0" yWindow="0" windowWidth="28800" windowHeight="12105"/>
  </bookViews>
  <sheets>
    <sheet name="Rejestr wyborców 2 kwartał 2023" sheetId="1" r:id="rId1"/>
  </sheets>
  <calcPr calcId="162913"/>
</workbook>
</file>

<file path=xl/calcChain.xml><?xml version="1.0" encoding="utf-8"?>
<calcChain xmlns="http://schemas.openxmlformats.org/spreadsheetml/2006/main">
  <c r="M30" i="1" l="1"/>
  <c r="M22" i="1"/>
  <c r="M14" i="1"/>
  <c r="T30" i="1"/>
  <c r="T22" i="1"/>
  <c r="T14" i="1"/>
  <c r="T4" i="1"/>
  <c r="M4" i="1"/>
  <c r="D4" i="1"/>
  <c r="E4" i="1"/>
  <c r="F4" i="1"/>
  <c r="G4" i="1"/>
  <c r="H4" i="1"/>
  <c r="I4" i="1"/>
  <c r="J4" i="1"/>
  <c r="K4" i="1"/>
  <c r="L4" i="1"/>
  <c r="N4" i="1"/>
  <c r="O4" i="1"/>
  <c r="P4" i="1"/>
  <c r="Q4" i="1"/>
  <c r="R4" i="1"/>
  <c r="S4" i="1"/>
  <c r="M48" i="1" l="1"/>
  <c r="T48" i="1"/>
  <c r="D14" i="1"/>
  <c r="E14" i="1"/>
  <c r="F14" i="1"/>
  <c r="G14" i="1"/>
  <c r="H14" i="1"/>
  <c r="I14" i="1"/>
  <c r="J14" i="1"/>
  <c r="K14" i="1"/>
  <c r="L14" i="1"/>
  <c r="N14" i="1"/>
  <c r="O14" i="1"/>
  <c r="P14" i="1"/>
  <c r="Q14" i="1"/>
  <c r="R14" i="1"/>
  <c r="S14" i="1"/>
  <c r="E22" i="1" l="1"/>
  <c r="F22" i="1"/>
  <c r="G22" i="1"/>
  <c r="H22" i="1"/>
  <c r="I22" i="1"/>
  <c r="J22" i="1"/>
  <c r="K22" i="1"/>
  <c r="L22" i="1"/>
  <c r="N22" i="1"/>
  <c r="O22" i="1"/>
  <c r="P22" i="1"/>
  <c r="Q22" i="1"/>
  <c r="R22" i="1"/>
  <c r="S22" i="1"/>
  <c r="E30" i="1"/>
  <c r="F30" i="1"/>
  <c r="G30" i="1"/>
  <c r="H30" i="1"/>
  <c r="I30" i="1"/>
  <c r="J30" i="1"/>
  <c r="K30" i="1"/>
  <c r="L30" i="1"/>
  <c r="N30" i="1"/>
  <c r="O30" i="1"/>
  <c r="P30" i="1"/>
  <c r="Q30" i="1"/>
  <c r="R30" i="1"/>
  <c r="S30" i="1"/>
  <c r="N48" i="1" l="1"/>
  <c r="I48" i="1"/>
  <c r="E48" i="1"/>
  <c r="Q48" i="1"/>
  <c r="L48" i="1"/>
  <c r="H48" i="1"/>
  <c r="P48" i="1"/>
  <c r="K48" i="1"/>
  <c r="G48" i="1"/>
  <c r="O48" i="1"/>
  <c r="J48" i="1"/>
  <c r="F48" i="1"/>
  <c r="S48" i="1"/>
  <c r="R48" i="1"/>
  <c r="D30" i="1"/>
  <c r="D22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<sst xmlns="http://schemas.openxmlformats.org/spreadsheetml/2006/main" count="107" uniqueCount="72">
  <si>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</si>
  <si>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</si>
  <si>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</si>
  <si>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</si>
  <si>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</si>
  <si>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</si>
  <si>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</si>
  <si>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</si>
  <si>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</si>
  <si>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</si>
  <si>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</si>
  <si>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</si>
  <si>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</si>
  <si>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</si>
  <si>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</si>
  <si>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</si>
  <si>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</si>
  <si>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</si>
  <si>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</si>
  <si>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</si>
  <si>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</si>
  <si>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</si>
  <si>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</si>
  <si>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</si>
  <si>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</si>
  <si>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</si>
  <si>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</si>
  <si>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</si>
  <si>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</si>
  <si>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</si>
  <si>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</si>
  <si>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</si>
  <si>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</si>
  <si>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</si>
  <si>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</si>
  <si>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</si>
  <si>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</si>
  <si>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</si>
  <si>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</si>
  <si>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</si>
  <si>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</si>
  <si>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</si>
  <si>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</si>
  <si>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</si>
  <si>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</si>
  <si>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</si>
  <si>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</si>
  <si>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</si>
  <si>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</si>
  <si>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</si>
  <si>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</si>
  <si>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</si>
  <si>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</si>
  <si>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</si>
  <si>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</si>
  <si>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</si>
  <si>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</si>
  <si>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</si>
  <si>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</si>
  <si>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</si>
  <si>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</si>
  <si>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</si>
  <si>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</si>
  <si>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</si>
  <si>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</si>
  <si>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</si>
  <si>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</si>
  <si>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</si>
  <si>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Informacja o liczbie wyborców wpisanych w części B (ZUK)</t>
  </si>
  <si>
    <t xml:space="preserve">Informacja 
o liczbie wyborców skreślonych 
(§ 6 ust. 1) 
w części A ogółem </t>
  </si>
  <si>
    <t>Informacja 
o liczbie wyborców skreślonych 
w części B ogółem (RUK)</t>
  </si>
  <si>
    <t>Rejestr wyborców według stanu na dzień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</si>
</sst>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  <fill>
      <patternFill patternType="solid">
        <fgColor rgb="FFFFFF9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6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 applyProtection="1">
      <alignment horizontal="center" vertical="center" wrapText="1"/>
    </xf>
    <xf numFmtId="0" fontId="22" fillId="37" borderId="11" xfId="0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/>
    <xf numFmtId="0" fontId="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/>
    </xf>
    <xf numFmtId="0" fontId="0" fillId="34" borderId="10" xfId="0" applyFont="1" applyFill="1" applyBorder="1"/>
    <xf numFmtId="0" fontId="16" fillId="34" borderId="10" xfId="0" applyFont="1" applyFill="1" applyBorder="1"/>
    <xf numFmtId="3" fontId="16" fillId="34" borderId="12" xfId="0" applyNumberFormat="1" applyFont="1" applyFill="1" applyBorder="1"/>
    <xf numFmtId="3" fontId="16" fillId="34" borderId="10" xfId="0" applyNumberFormat="1" applyFont="1" applyFill="1" applyBorder="1"/>
    <xf numFmtId="3" fontId="16" fillId="38" borderId="10" xfId="0" applyNumberFormat="1" applyFont="1" applyFill="1" applyBorder="1" applyAlignment="1">
      <alignment vertical="center" wrapText="1"/>
    </xf>
    <xf numFmtId="0" fontId="0" fillId="0" borderId="10" xfId="0" applyBorder="1"/>
    <xf numFmtId="0" fontId="20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FF97"/>
      <color rgb="FFFEDAEF"/>
      <color rgb="FFD2EDFE"/>
      <color rgb="FFB9E3FD"/>
      <color rgb="FFCBE9A9"/>
      <color rgb="FFFEE6F4"/>
      <color rgb="FFEDEBEB"/>
      <color rgb="FFFFFFB9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="90" zoomScaleNormal="90" zoomScalePageLayoutView="70" workbookViewId="0">
      <selection activeCell="A3" sqref="A3"/>
    </sheetView>
  </sheetViews>
  <sheetFormatPr defaultRowHeight="15" x14ac:dyDescent="0.25"/>
  <cols>
    <col min="2" max="2" width="28.5703125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8" customWidth="1"/>
    <col min="9" max="9" width="15.7109375" customWidth="1"/>
    <col min="10" max="10" width="14.42578125" customWidth="1"/>
    <col min="11" max="11" width="15" customWidth="1"/>
    <col min="12" max="13" width="13.7109375" customWidth="1"/>
    <col min="14" max="14" width="12.7109375" customWidth="1"/>
    <col min="15" max="15" width="13.42578125" customWidth="1"/>
    <col min="16" max="16" width="12.7109375" customWidth="1"/>
    <col min="17" max="17" width="13.42578125" customWidth="1"/>
    <col min="18" max="18" width="18.28515625" customWidth="1"/>
    <col min="19" max="19" width="15.42578125" customWidth="1"/>
    <col min="20" max="20" width="15.7109375" customWidth="1"/>
  </cols>
  <sheetData>
    <row r="1" spans="1:27" s="3" customFormat="1" ht="18.75" x14ac:dyDescent="0.3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8"/>
      <c r="N1" s="8"/>
      <c r="O1" s="8"/>
      <c r="P1" s="25" t="s">
        <v>71</v>
      </c>
      <c r="Q1" s="25"/>
      <c r="R1" s="25"/>
      <c r="S1" s="25"/>
      <c r="T1" s="25"/>
    </row>
    <row r="2" spans="1:27" s="3" customFormat="1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</row>
    <row r="3" spans="1:27" s="1" customFormat="1" ht="123" customHeight="1" x14ac:dyDescent="0.25">
      <c r="A3" s="9" t="s">
        <v>0</v>
      </c>
      <c r="B3" s="9" t="s">
        <v>1</v>
      </c>
      <c r="C3" s="9" t="s">
        <v>49</v>
      </c>
      <c r="D3" s="9" t="s">
        <v>41</v>
      </c>
      <c r="E3" s="9" t="s">
        <v>42</v>
      </c>
      <c r="F3" s="10" t="s">
        <v>57</v>
      </c>
      <c r="G3" s="10" t="s">
        <v>58</v>
      </c>
      <c r="H3" s="10" t="s">
        <v>43</v>
      </c>
      <c r="I3" s="10" t="s">
        <v>59</v>
      </c>
      <c r="J3" s="10" t="s">
        <v>60</v>
      </c>
      <c r="K3" s="10" t="s">
        <v>61</v>
      </c>
      <c r="L3" s="11" t="s">
        <v>55</v>
      </c>
      <c r="M3" s="11" t="s">
        <v>68</v>
      </c>
      <c r="N3" s="12" t="s">
        <v>69</v>
      </c>
      <c r="O3" s="12" t="s">
        <v>56</v>
      </c>
      <c r="P3" s="12" t="s">
        <v>63</v>
      </c>
      <c r="Q3" s="12" t="s">
        <v>62</v>
      </c>
      <c r="R3" s="12" t="s">
        <v>64</v>
      </c>
      <c r="S3" s="11" t="s">
        <v>65</v>
      </c>
      <c r="T3" s="11" t="s">
        <v>70</v>
      </c>
      <c r="U3" s="2"/>
      <c r="V3" s="2"/>
      <c r="W3" s="2"/>
      <c r="X3" s="2"/>
      <c r="Y3" s="2"/>
      <c r="Z3" s="2"/>
      <c r="AA3" s="2"/>
    </row>
    <row r="4" spans="1:27" s="1" customFormat="1" ht="15.75" customHeight="1" x14ac:dyDescent="0.25">
      <c r="A4" s="15"/>
      <c r="B4" s="13" t="s">
        <v>44</v>
      </c>
      <c r="C4" s="13"/>
      <c r="D4" s="14">
        <f>SUM(D5:D13)</f>
        <v>105385</v>
      </c>
      <c r="E4" s="14">
        <f t="shared" ref="E4:T4" si="0">SUM(E5:E13)</f>
        <v>82648</v>
      </c>
      <c r="F4" s="14">
        <f t="shared" si="0"/>
        <v>81924</v>
      </c>
      <c r="G4" s="14">
        <f t="shared" si="0"/>
        <v>724</v>
      </c>
      <c r="H4" s="14">
        <f t="shared" si="0"/>
        <v>723</v>
      </c>
      <c r="I4" s="14">
        <f t="shared" si="0"/>
        <v>634</v>
      </c>
      <c r="J4" s="14">
        <f t="shared" si="0"/>
        <v>24</v>
      </c>
      <c r="K4" s="14">
        <f t="shared" si="0"/>
        <v>65</v>
      </c>
      <c r="L4" s="14">
        <f t="shared" si="0"/>
        <v>1</v>
      </c>
      <c r="M4" s="14">
        <f t="shared" si="0"/>
        <v>0</v>
      </c>
      <c r="N4" s="14">
        <f t="shared" si="0"/>
        <v>719</v>
      </c>
      <c r="O4" s="14">
        <f t="shared" si="0"/>
        <v>209</v>
      </c>
      <c r="P4" s="14">
        <f t="shared" si="0"/>
        <v>445</v>
      </c>
      <c r="Q4" s="14">
        <f t="shared" si="0"/>
        <v>65</v>
      </c>
      <c r="R4" s="14">
        <f t="shared" si="0"/>
        <v>0</v>
      </c>
      <c r="S4" s="14">
        <f t="shared" si="0"/>
        <v>0</v>
      </c>
      <c r="T4" s="14">
        <f t="shared" si="0"/>
        <v>0</v>
      </c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16" t="str">
        <f>"120101"</f>
        <v>120101</v>
      </c>
      <c r="B5" s="16" t="s">
        <v>2</v>
      </c>
      <c r="C5" s="16" t="s">
        <v>50</v>
      </c>
      <c r="D5" s="24">
        <v>27985</v>
      </c>
      <c r="E5" s="24">
        <v>22649</v>
      </c>
      <c r="F5" s="24">
        <v>22453</v>
      </c>
      <c r="G5" s="24">
        <v>196</v>
      </c>
      <c r="H5" s="24">
        <v>196</v>
      </c>
      <c r="I5" s="24">
        <v>158</v>
      </c>
      <c r="J5" s="24">
        <v>4</v>
      </c>
      <c r="K5" s="24">
        <v>34</v>
      </c>
      <c r="L5" s="24">
        <v>0</v>
      </c>
      <c r="M5" s="24">
        <v>0</v>
      </c>
      <c r="N5" s="24">
        <v>297</v>
      </c>
      <c r="O5" s="24">
        <v>91</v>
      </c>
      <c r="P5" s="24">
        <v>172</v>
      </c>
      <c r="Q5" s="24">
        <v>34</v>
      </c>
      <c r="R5" s="24">
        <v>0</v>
      </c>
      <c r="S5" s="24">
        <v>0</v>
      </c>
      <c r="T5" s="24">
        <v>0</v>
      </c>
    </row>
    <row r="6" spans="1:27" ht="15.75" customHeight="1" x14ac:dyDescent="0.25">
      <c r="A6" s="16" t="str">
        <f>"120102"</f>
        <v>120102</v>
      </c>
      <c r="B6" s="16" t="s">
        <v>3</v>
      </c>
      <c r="C6" s="16" t="s">
        <v>50</v>
      </c>
      <c r="D6" s="24">
        <v>20151</v>
      </c>
      <c r="E6" s="24">
        <v>15750</v>
      </c>
      <c r="F6" s="24">
        <v>15646</v>
      </c>
      <c r="G6" s="24">
        <v>104</v>
      </c>
      <c r="H6" s="24">
        <v>104</v>
      </c>
      <c r="I6" s="24">
        <v>97</v>
      </c>
      <c r="J6" s="24">
        <v>3</v>
      </c>
      <c r="K6" s="24">
        <v>4</v>
      </c>
      <c r="L6" s="24">
        <v>0</v>
      </c>
      <c r="M6" s="24">
        <v>0</v>
      </c>
      <c r="N6" s="24">
        <v>108</v>
      </c>
      <c r="O6" s="24">
        <v>29</v>
      </c>
      <c r="P6" s="24">
        <v>75</v>
      </c>
      <c r="Q6" s="24">
        <v>4</v>
      </c>
      <c r="R6" s="24">
        <v>0</v>
      </c>
      <c r="S6" s="24">
        <v>0</v>
      </c>
      <c r="T6" s="24">
        <v>0</v>
      </c>
    </row>
    <row r="7" spans="1:27" ht="15.75" customHeight="1" x14ac:dyDescent="0.25">
      <c r="A7" s="16" t="str">
        <f>"120103"</f>
        <v>120103</v>
      </c>
      <c r="B7" s="16" t="s">
        <v>4</v>
      </c>
      <c r="C7" s="16" t="s">
        <v>50</v>
      </c>
      <c r="D7" s="24">
        <v>6468</v>
      </c>
      <c r="E7" s="24">
        <v>5167</v>
      </c>
      <c r="F7" s="24">
        <v>5107</v>
      </c>
      <c r="G7" s="24">
        <v>60</v>
      </c>
      <c r="H7" s="24">
        <v>60</v>
      </c>
      <c r="I7" s="24">
        <v>52</v>
      </c>
      <c r="J7" s="24">
        <v>3</v>
      </c>
      <c r="K7" s="24">
        <v>5</v>
      </c>
      <c r="L7" s="24">
        <v>0</v>
      </c>
      <c r="M7" s="24">
        <v>0</v>
      </c>
      <c r="N7" s="24">
        <v>28</v>
      </c>
      <c r="O7" s="24">
        <v>9</v>
      </c>
      <c r="P7" s="24">
        <v>14</v>
      </c>
      <c r="Q7" s="24">
        <v>5</v>
      </c>
      <c r="R7" s="24">
        <v>0</v>
      </c>
      <c r="S7" s="24">
        <v>0</v>
      </c>
      <c r="T7" s="24">
        <v>0</v>
      </c>
    </row>
    <row r="8" spans="1:27" ht="15.75" customHeight="1" x14ac:dyDescent="0.25">
      <c r="A8" s="16" t="str">
        <f>"120104"</f>
        <v>120104</v>
      </c>
      <c r="B8" s="16" t="s">
        <v>5</v>
      </c>
      <c r="C8" s="16" t="s">
        <v>50</v>
      </c>
      <c r="D8" s="24">
        <v>5642</v>
      </c>
      <c r="E8" s="24">
        <v>4331</v>
      </c>
      <c r="F8" s="24">
        <v>4273</v>
      </c>
      <c r="G8" s="24">
        <v>58</v>
      </c>
      <c r="H8" s="24">
        <v>58</v>
      </c>
      <c r="I8" s="24">
        <v>48</v>
      </c>
      <c r="J8" s="24">
        <v>2</v>
      </c>
      <c r="K8" s="24">
        <v>8</v>
      </c>
      <c r="L8" s="24">
        <v>0</v>
      </c>
      <c r="M8" s="24">
        <v>0</v>
      </c>
      <c r="N8" s="24">
        <v>44</v>
      </c>
      <c r="O8" s="24">
        <v>7</v>
      </c>
      <c r="P8" s="24">
        <v>29</v>
      </c>
      <c r="Q8" s="24">
        <v>8</v>
      </c>
      <c r="R8" s="24">
        <v>0</v>
      </c>
      <c r="S8" s="24">
        <v>0</v>
      </c>
      <c r="T8" s="24">
        <v>0</v>
      </c>
    </row>
    <row r="9" spans="1:27" ht="15.75" customHeight="1" x14ac:dyDescent="0.25">
      <c r="A9" s="16" t="str">
        <f>"120105"</f>
        <v>120105</v>
      </c>
      <c r="B9" s="16" t="s">
        <v>6</v>
      </c>
      <c r="C9" s="16" t="s">
        <v>50</v>
      </c>
      <c r="D9" s="24">
        <v>8301</v>
      </c>
      <c r="E9" s="24">
        <v>6433</v>
      </c>
      <c r="F9" s="24">
        <v>6351</v>
      </c>
      <c r="G9" s="24">
        <v>82</v>
      </c>
      <c r="H9" s="24">
        <v>82</v>
      </c>
      <c r="I9" s="24">
        <v>81</v>
      </c>
      <c r="J9" s="24">
        <v>1</v>
      </c>
      <c r="K9" s="24">
        <v>0</v>
      </c>
      <c r="L9" s="24">
        <v>0</v>
      </c>
      <c r="M9" s="24">
        <v>0</v>
      </c>
      <c r="N9" s="24">
        <v>49</v>
      </c>
      <c r="O9" s="24">
        <v>21</v>
      </c>
      <c r="P9" s="24">
        <v>28</v>
      </c>
      <c r="Q9" s="24">
        <v>0</v>
      </c>
      <c r="R9" s="24">
        <v>0</v>
      </c>
      <c r="S9" s="24">
        <v>0</v>
      </c>
      <c r="T9" s="24">
        <v>0</v>
      </c>
    </row>
    <row r="10" spans="1:27" ht="15.75" customHeight="1" x14ac:dyDescent="0.25">
      <c r="A10" s="16" t="str">
        <f>"120106"</f>
        <v>120106</v>
      </c>
      <c r="B10" s="16" t="s">
        <v>7</v>
      </c>
      <c r="C10" s="16" t="s">
        <v>50</v>
      </c>
      <c r="D10" s="24">
        <v>14216</v>
      </c>
      <c r="E10" s="24">
        <v>10889</v>
      </c>
      <c r="F10" s="24">
        <v>10832</v>
      </c>
      <c r="G10" s="24">
        <v>57</v>
      </c>
      <c r="H10" s="24">
        <v>57</v>
      </c>
      <c r="I10" s="24">
        <v>53</v>
      </c>
      <c r="J10" s="24">
        <v>0</v>
      </c>
      <c r="K10" s="24">
        <v>4</v>
      </c>
      <c r="L10" s="24">
        <v>0</v>
      </c>
      <c r="M10" s="24">
        <v>0</v>
      </c>
      <c r="N10" s="24">
        <v>66</v>
      </c>
      <c r="O10" s="24">
        <v>17</v>
      </c>
      <c r="P10" s="24">
        <v>45</v>
      </c>
      <c r="Q10" s="24">
        <v>4</v>
      </c>
      <c r="R10" s="24">
        <v>0</v>
      </c>
      <c r="S10" s="24">
        <v>0</v>
      </c>
      <c r="T10" s="24">
        <v>0</v>
      </c>
    </row>
    <row r="11" spans="1:27" ht="15.75" customHeight="1" x14ac:dyDescent="0.25">
      <c r="A11" s="16" t="str">
        <f>"120107"</f>
        <v>120107</v>
      </c>
      <c r="B11" s="16" t="s">
        <v>8</v>
      </c>
      <c r="C11" s="16" t="s">
        <v>50</v>
      </c>
      <c r="D11" s="24">
        <v>11366</v>
      </c>
      <c r="E11" s="24">
        <v>8906</v>
      </c>
      <c r="F11" s="24">
        <v>8839</v>
      </c>
      <c r="G11" s="24">
        <v>67</v>
      </c>
      <c r="H11" s="24">
        <v>67</v>
      </c>
      <c r="I11" s="24">
        <v>52</v>
      </c>
      <c r="J11" s="24">
        <v>8</v>
      </c>
      <c r="K11" s="24">
        <v>7</v>
      </c>
      <c r="L11" s="24">
        <v>0</v>
      </c>
      <c r="M11" s="24">
        <v>0</v>
      </c>
      <c r="N11" s="24">
        <v>66</v>
      </c>
      <c r="O11" s="24">
        <v>17</v>
      </c>
      <c r="P11" s="24">
        <v>42</v>
      </c>
      <c r="Q11" s="24">
        <v>7</v>
      </c>
      <c r="R11" s="24">
        <v>0</v>
      </c>
      <c r="S11" s="24">
        <v>0</v>
      </c>
      <c r="T11" s="24">
        <v>0</v>
      </c>
    </row>
    <row r="12" spans="1:27" ht="15.75" customHeight="1" x14ac:dyDescent="0.25">
      <c r="A12" s="16" t="str">
        <f>"120108"</f>
        <v>120108</v>
      </c>
      <c r="B12" s="16" t="s">
        <v>9</v>
      </c>
      <c r="C12" s="16" t="s">
        <v>50</v>
      </c>
      <c r="D12" s="24">
        <v>5724</v>
      </c>
      <c r="E12" s="24">
        <v>4340</v>
      </c>
      <c r="F12" s="24">
        <v>4266</v>
      </c>
      <c r="G12" s="24">
        <v>74</v>
      </c>
      <c r="H12" s="24">
        <v>73</v>
      </c>
      <c r="I12" s="24">
        <v>68</v>
      </c>
      <c r="J12" s="24">
        <v>3</v>
      </c>
      <c r="K12" s="24">
        <v>2</v>
      </c>
      <c r="L12" s="24">
        <v>1</v>
      </c>
      <c r="M12" s="24">
        <v>0</v>
      </c>
      <c r="N12" s="24">
        <v>37</v>
      </c>
      <c r="O12" s="24">
        <v>10</v>
      </c>
      <c r="P12" s="24">
        <v>25</v>
      </c>
      <c r="Q12" s="24">
        <v>2</v>
      </c>
      <c r="R12" s="24">
        <v>0</v>
      </c>
      <c r="S12" s="24">
        <v>0</v>
      </c>
      <c r="T12" s="24">
        <v>0</v>
      </c>
    </row>
    <row r="13" spans="1:27" ht="15.75" customHeight="1" x14ac:dyDescent="0.25">
      <c r="A13" s="16" t="str">
        <f>"120109"</f>
        <v>120109</v>
      </c>
      <c r="B13" s="16" t="s">
        <v>10</v>
      </c>
      <c r="C13" s="16" t="s">
        <v>50</v>
      </c>
      <c r="D13" s="24">
        <v>5532</v>
      </c>
      <c r="E13" s="24">
        <v>4183</v>
      </c>
      <c r="F13" s="24">
        <v>4157</v>
      </c>
      <c r="G13" s="24">
        <v>26</v>
      </c>
      <c r="H13" s="24">
        <v>26</v>
      </c>
      <c r="I13" s="24">
        <v>25</v>
      </c>
      <c r="J13" s="24">
        <v>0</v>
      </c>
      <c r="K13" s="24">
        <v>1</v>
      </c>
      <c r="L13" s="24">
        <v>0</v>
      </c>
      <c r="M13" s="24">
        <v>0</v>
      </c>
      <c r="N13" s="24">
        <v>24</v>
      </c>
      <c r="O13" s="24">
        <v>8</v>
      </c>
      <c r="P13" s="24">
        <v>15</v>
      </c>
      <c r="Q13" s="24">
        <v>1</v>
      </c>
      <c r="R13" s="24">
        <v>0</v>
      </c>
      <c r="S13" s="24">
        <v>0</v>
      </c>
      <c r="T13" s="24">
        <v>0</v>
      </c>
    </row>
    <row r="14" spans="1:27" ht="15.75" customHeight="1" x14ac:dyDescent="0.25">
      <c r="A14" s="15"/>
      <c r="B14" s="13" t="s">
        <v>45</v>
      </c>
      <c r="C14" s="13"/>
      <c r="D14" s="14">
        <f>SUM(D15:D21)</f>
        <v>91694</v>
      </c>
      <c r="E14" s="14">
        <f t="shared" ref="E14:T14" si="1">SUM(E15:E21)</f>
        <v>73006</v>
      </c>
      <c r="F14" s="14">
        <f t="shared" si="1"/>
        <v>72632</v>
      </c>
      <c r="G14" s="14">
        <f t="shared" si="1"/>
        <v>374</v>
      </c>
      <c r="H14" s="14">
        <f t="shared" si="1"/>
        <v>372</v>
      </c>
      <c r="I14" s="14">
        <f t="shared" si="1"/>
        <v>318</v>
      </c>
      <c r="J14" s="14">
        <f t="shared" si="1"/>
        <v>23</v>
      </c>
      <c r="K14" s="14">
        <f t="shared" si="1"/>
        <v>31</v>
      </c>
      <c r="L14" s="14">
        <f t="shared" si="1"/>
        <v>2</v>
      </c>
      <c r="M14" s="14">
        <f t="shared" si="1"/>
        <v>0</v>
      </c>
      <c r="N14" s="14">
        <f t="shared" si="1"/>
        <v>660</v>
      </c>
      <c r="O14" s="14">
        <f t="shared" si="1"/>
        <v>243</v>
      </c>
      <c r="P14" s="14">
        <f t="shared" si="1"/>
        <v>386</v>
      </c>
      <c r="Q14" s="14">
        <f t="shared" si="1"/>
        <v>31</v>
      </c>
      <c r="R14" s="14">
        <f t="shared" si="1"/>
        <v>0</v>
      </c>
      <c r="S14" s="14">
        <f t="shared" si="1"/>
        <v>0</v>
      </c>
      <c r="T14" s="14">
        <f t="shared" si="1"/>
        <v>0</v>
      </c>
    </row>
    <row r="15" spans="1:27" ht="15.75" customHeight="1" x14ac:dyDescent="0.25">
      <c r="A15" s="16" t="str">
        <f>"120201"</f>
        <v>120201</v>
      </c>
      <c r="B15" s="16" t="s">
        <v>11</v>
      </c>
      <c r="C15" s="16" t="s">
        <v>51</v>
      </c>
      <c r="D15" s="24">
        <v>8140</v>
      </c>
      <c r="E15" s="24">
        <v>6602</v>
      </c>
      <c r="F15" s="24">
        <v>6575</v>
      </c>
      <c r="G15" s="24">
        <v>27</v>
      </c>
      <c r="H15" s="24">
        <v>26</v>
      </c>
      <c r="I15" s="24">
        <v>22</v>
      </c>
      <c r="J15" s="24">
        <v>2</v>
      </c>
      <c r="K15" s="24">
        <v>2</v>
      </c>
      <c r="L15" s="24">
        <v>1</v>
      </c>
      <c r="M15" s="24">
        <v>0</v>
      </c>
      <c r="N15" s="24">
        <v>51</v>
      </c>
      <c r="O15" s="24">
        <v>24</v>
      </c>
      <c r="P15" s="24">
        <v>25</v>
      </c>
      <c r="Q15" s="24">
        <v>2</v>
      </c>
      <c r="R15" s="24">
        <v>0</v>
      </c>
      <c r="S15" s="24">
        <v>0</v>
      </c>
      <c r="T15" s="24">
        <v>0</v>
      </c>
    </row>
    <row r="16" spans="1:27" ht="15.75" customHeight="1" x14ac:dyDescent="0.25">
      <c r="A16" s="16" t="str">
        <f>"120202"</f>
        <v>120202</v>
      </c>
      <c r="B16" s="16" t="s">
        <v>12</v>
      </c>
      <c r="C16" s="16" t="s">
        <v>51</v>
      </c>
      <c r="D16" s="24">
        <v>35312</v>
      </c>
      <c r="E16" s="24">
        <v>28517</v>
      </c>
      <c r="F16" s="24">
        <v>28403</v>
      </c>
      <c r="G16" s="24">
        <v>114</v>
      </c>
      <c r="H16" s="24">
        <v>113</v>
      </c>
      <c r="I16" s="24">
        <v>93</v>
      </c>
      <c r="J16" s="24">
        <v>8</v>
      </c>
      <c r="K16" s="24">
        <v>12</v>
      </c>
      <c r="L16" s="24">
        <v>1</v>
      </c>
      <c r="M16" s="24">
        <v>0</v>
      </c>
      <c r="N16" s="24">
        <v>294</v>
      </c>
      <c r="O16" s="24">
        <v>107</v>
      </c>
      <c r="P16" s="24">
        <v>175</v>
      </c>
      <c r="Q16" s="24">
        <v>12</v>
      </c>
      <c r="R16" s="24">
        <v>0</v>
      </c>
      <c r="S16" s="24">
        <v>0</v>
      </c>
      <c r="T16" s="24">
        <v>0</v>
      </c>
    </row>
    <row r="17" spans="1:20" ht="15.75" customHeight="1" x14ac:dyDescent="0.25">
      <c r="A17" s="16" t="str">
        <f>"120203"</f>
        <v>120203</v>
      </c>
      <c r="B17" s="16" t="s">
        <v>13</v>
      </c>
      <c r="C17" s="16" t="s">
        <v>51</v>
      </c>
      <c r="D17" s="24">
        <v>9781</v>
      </c>
      <c r="E17" s="24">
        <v>7577</v>
      </c>
      <c r="F17" s="24">
        <v>7516</v>
      </c>
      <c r="G17" s="24">
        <v>61</v>
      </c>
      <c r="H17" s="24">
        <v>61</v>
      </c>
      <c r="I17" s="24">
        <v>53</v>
      </c>
      <c r="J17" s="24">
        <v>3</v>
      </c>
      <c r="K17" s="24">
        <v>5</v>
      </c>
      <c r="L17" s="24">
        <v>0</v>
      </c>
      <c r="M17" s="24">
        <v>0</v>
      </c>
      <c r="N17" s="24">
        <v>73</v>
      </c>
      <c r="O17" s="24">
        <v>22</v>
      </c>
      <c r="P17" s="24">
        <v>46</v>
      </c>
      <c r="Q17" s="24">
        <v>5</v>
      </c>
      <c r="R17" s="24">
        <v>0</v>
      </c>
      <c r="S17" s="24">
        <v>0</v>
      </c>
      <c r="T17" s="24">
        <v>0</v>
      </c>
    </row>
    <row r="18" spans="1:20" ht="15.75" customHeight="1" x14ac:dyDescent="0.25">
      <c r="A18" s="16" t="str">
        <f>"120204"</f>
        <v>120204</v>
      </c>
      <c r="B18" s="16" t="s">
        <v>14</v>
      </c>
      <c r="C18" s="16" t="s">
        <v>51</v>
      </c>
      <c r="D18" s="24">
        <v>14627</v>
      </c>
      <c r="E18" s="24">
        <v>11612</v>
      </c>
      <c r="F18" s="24">
        <v>11539</v>
      </c>
      <c r="G18" s="24">
        <v>73</v>
      </c>
      <c r="H18" s="24">
        <v>73</v>
      </c>
      <c r="I18" s="24">
        <v>60</v>
      </c>
      <c r="J18" s="24">
        <v>6</v>
      </c>
      <c r="K18" s="24">
        <v>7</v>
      </c>
      <c r="L18" s="24">
        <v>0</v>
      </c>
      <c r="M18" s="24">
        <v>0</v>
      </c>
      <c r="N18" s="24">
        <v>91</v>
      </c>
      <c r="O18" s="24">
        <v>37</v>
      </c>
      <c r="P18" s="24">
        <v>47</v>
      </c>
      <c r="Q18" s="24">
        <v>7</v>
      </c>
      <c r="R18" s="24">
        <v>0</v>
      </c>
      <c r="S18" s="24">
        <v>0</v>
      </c>
      <c r="T18" s="24">
        <v>0</v>
      </c>
    </row>
    <row r="19" spans="1:20" ht="15.75" customHeight="1" x14ac:dyDescent="0.25">
      <c r="A19" s="16" t="str">
        <f>"120205"</f>
        <v>120205</v>
      </c>
      <c r="B19" s="16" t="s">
        <v>15</v>
      </c>
      <c r="C19" s="16" t="s">
        <v>51</v>
      </c>
      <c r="D19" s="24">
        <v>7976</v>
      </c>
      <c r="E19" s="24">
        <v>6146</v>
      </c>
      <c r="F19" s="24">
        <v>6095</v>
      </c>
      <c r="G19" s="24">
        <v>51</v>
      </c>
      <c r="H19" s="24">
        <v>51</v>
      </c>
      <c r="I19" s="24">
        <v>44</v>
      </c>
      <c r="J19" s="24">
        <v>3</v>
      </c>
      <c r="K19" s="24">
        <v>4</v>
      </c>
      <c r="L19" s="24">
        <v>0</v>
      </c>
      <c r="M19" s="24">
        <v>0</v>
      </c>
      <c r="N19" s="24">
        <v>43</v>
      </c>
      <c r="O19" s="24">
        <v>20</v>
      </c>
      <c r="P19" s="24">
        <v>19</v>
      </c>
      <c r="Q19" s="24">
        <v>4</v>
      </c>
      <c r="R19" s="24">
        <v>0</v>
      </c>
      <c r="S19" s="24">
        <v>0</v>
      </c>
      <c r="T19" s="24">
        <v>0</v>
      </c>
    </row>
    <row r="20" spans="1:20" ht="15.75" customHeight="1" x14ac:dyDescent="0.25">
      <c r="A20" s="16" t="str">
        <f>"120206"</f>
        <v>120206</v>
      </c>
      <c r="B20" s="16" t="s">
        <v>16</v>
      </c>
      <c r="C20" s="16" t="s">
        <v>51</v>
      </c>
      <c r="D20" s="24">
        <v>6648</v>
      </c>
      <c r="E20" s="24">
        <v>5034</v>
      </c>
      <c r="F20" s="24">
        <v>5012</v>
      </c>
      <c r="G20" s="24">
        <v>22</v>
      </c>
      <c r="H20" s="24">
        <v>22</v>
      </c>
      <c r="I20" s="24">
        <v>21</v>
      </c>
      <c r="J20" s="24">
        <v>1</v>
      </c>
      <c r="K20" s="24">
        <v>0</v>
      </c>
      <c r="L20" s="24">
        <v>0</v>
      </c>
      <c r="M20" s="24">
        <v>0</v>
      </c>
      <c r="N20" s="24">
        <v>47</v>
      </c>
      <c r="O20" s="24">
        <v>17</v>
      </c>
      <c r="P20" s="24">
        <v>30</v>
      </c>
      <c r="Q20" s="24">
        <v>0</v>
      </c>
      <c r="R20" s="24">
        <v>0</v>
      </c>
      <c r="S20" s="24">
        <v>0</v>
      </c>
      <c r="T20" s="24">
        <v>0</v>
      </c>
    </row>
    <row r="21" spans="1:20" ht="15.75" customHeight="1" x14ac:dyDescent="0.25">
      <c r="A21" s="16" t="str">
        <f>"120207"</f>
        <v>120207</v>
      </c>
      <c r="B21" s="16" t="s">
        <v>17</v>
      </c>
      <c r="C21" s="16" t="s">
        <v>51</v>
      </c>
      <c r="D21" s="24">
        <v>9210</v>
      </c>
      <c r="E21" s="24">
        <v>7518</v>
      </c>
      <c r="F21" s="24">
        <v>7492</v>
      </c>
      <c r="G21" s="24">
        <v>26</v>
      </c>
      <c r="H21" s="24">
        <v>26</v>
      </c>
      <c r="I21" s="24">
        <v>25</v>
      </c>
      <c r="J21" s="24">
        <v>0</v>
      </c>
      <c r="K21" s="24">
        <v>1</v>
      </c>
      <c r="L21" s="24">
        <v>0</v>
      </c>
      <c r="M21" s="24">
        <v>0</v>
      </c>
      <c r="N21" s="24">
        <v>61</v>
      </c>
      <c r="O21" s="24">
        <v>16</v>
      </c>
      <c r="P21" s="24">
        <v>44</v>
      </c>
      <c r="Q21" s="24">
        <v>1</v>
      </c>
      <c r="R21" s="24">
        <v>0</v>
      </c>
      <c r="S21" s="24">
        <v>0</v>
      </c>
      <c r="T21" s="24">
        <v>0</v>
      </c>
    </row>
    <row r="22" spans="1:20" ht="15.75" customHeight="1" x14ac:dyDescent="0.25">
      <c r="A22" s="15"/>
      <c r="B22" s="13" t="s">
        <v>48</v>
      </c>
      <c r="C22" s="13"/>
      <c r="D22" s="14">
        <f>SUM(D23:D29)</f>
        <v>57644</v>
      </c>
      <c r="E22" s="14">
        <f t="shared" ref="E22:T22" si="2">SUM(E23:E29)</f>
        <v>46938</v>
      </c>
      <c r="F22" s="14">
        <f t="shared" si="2"/>
        <v>46676</v>
      </c>
      <c r="G22" s="14">
        <f t="shared" si="2"/>
        <v>262</v>
      </c>
      <c r="H22" s="14">
        <f t="shared" si="2"/>
        <v>262</v>
      </c>
      <c r="I22" s="14">
        <f t="shared" si="2"/>
        <v>208</v>
      </c>
      <c r="J22" s="14">
        <f t="shared" si="2"/>
        <v>7</v>
      </c>
      <c r="K22" s="14">
        <f t="shared" si="2"/>
        <v>47</v>
      </c>
      <c r="L22" s="14">
        <f t="shared" si="2"/>
        <v>0</v>
      </c>
      <c r="M22" s="14">
        <f t="shared" si="2"/>
        <v>0</v>
      </c>
      <c r="N22" s="14">
        <f t="shared" si="2"/>
        <v>425</v>
      </c>
      <c r="O22" s="14">
        <f t="shared" si="2"/>
        <v>130</v>
      </c>
      <c r="P22" s="14">
        <f t="shared" si="2"/>
        <v>248</v>
      </c>
      <c r="Q22" s="14">
        <f t="shared" si="2"/>
        <v>47</v>
      </c>
      <c r="R22" s="14">
        <f t="shared" si="2"/>
        <v>0</v>
      </c>
      <c r="S22" s="14">
        <f t="shared" si="2"/>
        <v>0</v>
      </c>
      <c r="T22" s="14">
        <f t="shared" si="2"/>
        <v>0</v>
      </c>
    </row>
    <row r="23" spans="1:20" ht="15.75" customHeight="1" x14ac:dyDescent="0.25">
      <c r="A23" s="16" t="str">
        <f>"120401"</f>
        <v>120401</v>
      </c>
      <c r="B23" s="16" t="s">
        <v>18</v>
      </c>
      <c r="C23" s="16" t="s">
        <v>52</v>
      </c>
      <c r="D23" s="24">
        <v>2590</v>
      </c>
      <c r="E23" s="24">
        <v>2212</v>
      </c>
      <c r="F23" s="24">
        <v>2195</v>
      </c>
      <c r="G23" s="24">
        <v>17</v>
      </c>
      <c r="H23" s="24">
        <v>17</v>
      </c>
      <c r="I23" s="24">
        <v>17</v>
      </c>
      <c r="J23" s="24">
        <v>0</v>
      </c>
      <c r="K23" s="24">
        <v>0</v>
      </c>
      <c r="L23" s="24">
        <v>0</v>
      </c>
      <c r="M23" s="24">
        <v>0</v>
      </c>
      <c r="N23" s="24">
        <v>20</v>
      </c>
      <c r="O23" s="24">
        <v>1</v>
      </c>
      <c r="P23" s="24">
        <v>19</v>
      </c>
      <c r="Q23" s="24">
        <v>0</v>
      </c>
      <c r="R23" s="24">
        <v>0</v>
      </c>
      <c r="S23" s="24">
        <v>0</v>
      </c>
      <c r="T23" s="24">
        <v>0</v>
      </c>
    </row>
    <row r="24" spans="1:20" ht="15.75" customHeight="1" x14ac:dyDescent="0.25">
      <c r="A24" s="16" t="str">
        <f>"120402"</f>
        <v>120402</v>
      </c>
      <c r="B24" s="16" t="s">
        <v>19</v>
      </c>
      <c r="C24" s="16" t="s">
        <v>52</v>
      </c>
      <c r="D24" s="24">
        <v>20599</v>
      </c>
      <c r="E24" s="24">
        <v>16683</v>
      </c>
      <c r="F24" s="24">
        <v>16593</v>
      </c>
      <c r="G24" s="24">
        <v>90</v>
      </c>
      <c r="H24" s="24">
        <v>90</v>
      </c>
      <c r="I24" s="24">
        <v>56</v>
      </c>
      <c r="J24" s="24">
        <v>7</v>
      </c>
      <c r="K24" s="24">
        <v>27</v>
      </c>
      <c r="L24" s="24">
        <v>0</v>
      </c>
      <c r="M24" s="24">
        <v>0</v>
      </c>
      <c r="N24" s="24">
        <v>155</v>
      </c>
      <c r="O24" s="24">
        <v>46</v>
      </c>
      <c r="P24" s="24">
        <v>82</v>
      </c>
      <c r="Q24" s="24">
        <v>27</v>
      </c>
      <c r="R24" s="24">
        <v>0</v>
      </c>
      <c r="S24" s="24">
        <v>0</v>
      </c>
      <c r="T24" s="24">
        <v>0</v>
      </c>
    </row>
    <row r="25" spans="1:20" ht="15.75" customHeight="1" x14ac:dyDescent="0.25">
      <c r="A25" s="16" t="str">
        <f>"120403"</f>
        <v>120403</v>
      </c>
      <c r="B25" s="16" t="s">
        <v>20</v>
      </c>
      <c r="C25" s="16" t="s">
        <v>52</v>
      </c>
      <c r="D25" s="24">
        <v>3179</v>
      </c>
      <c r="E25" s="24">
        <v>2723</v>
      </c>
      <c r="F25" s="24">
        <v>2693</v>
      </c>
      <c r="G25" s="24">
        <v>30</v>
      </c>
      <c r="H25" s="24">
        <v>30</v>
      </c>
      <c r="I25" s="24">
        <v>27</v>
      </c>
      <c r="J25" s="24">
        <v>0</v>
      </c>
      <c r="K25" s="24">
        <v>3</v>
      </c>
      <c r="L25" s="24">
        <v>0</v>
      </c>
      <c r="M25" s="24">
        <v>0</v>
      </c>
      <c r="N25" s="24">
        <v>26</v>
      </c>
      <c r="O25" s="24">
        <v>9</v>
      </c>
      <c r="P25" s="24">
        <v>14</v>
      </c>
      <c r="Q25" s="24">
        <v>3</v>
      </c>
      <c r="R25" s="24">
        <v>0</v>
      </c>
      <c r="S25" s="24">
        <v>0</v>
      </c>
      <c r="T25" s="24">
        <v>0</v>
      </c>
    </row>
    <row r="26" spans="1:20" ht="15.75" customHeight="1" x14ac:dyDescent="0.25">
      <c r="A26" s="16" t="str">
        <f>"120404"</f>
        <v>120404</v>
      </c>
      <c r="B26" s="16" t="s">
        <v>21</v>
      </c>
      <c r="C26" s="16" t="s">
        <v>52</v>
      </c>
      <c r="D26" s="24">
        <v>3320</v>
      </c>
      <c r="E26" s="24">
        <v>2741</v>
      </c>
      <c r="F26" s="24">
        <v>2708</v>
      </c>
      <c r="G26" s="24">
        <v>33</v>
      </c>
      <c r="H26" s="24">
        <v>33</v>
      </c>
      <c r="I26" s="24">
        <v>24</v>
      </c>
      <c r="J26" s="24">
        <v>0</v>
      </c>
      <c r="K26" s="24">
        <v>9</v>
      </c>
      <c r="L26" s="24">
        <v>0</v>
      </c>
      <c r="M26" s="24">
        <v>0</v>
      </c>
      <c r="N26" s="24">
        <v>27</v>
      </c>
      <c r="O26" s="24">
        <v>7</v>
      </c>
      <c r="P26" s="24">
        <v>11</v>
      </c>
      <c r="Q26" s="24">
        <v>9</v>
      </c>
      <c r="R26" s="24">
        <v>0</v>
      </c>
      <c r="S26" s="24">
        <v>0</v>
      </c>
      <c r="T26" s="24">
        <v>0</v>
      </c>
    </row>
    <row r="27" spans="1:20" ht="15.75" customHeight="1" x14ac:dyDescent="0.25">
      <c r="A27" s="16" t="str">
        <f>"120405"</f>
        <v>120405</v>
      </c>
      <c r="B27" s="16" t="s">
        <v>22</v>
      </c>
      <c r="C27" s="16" t="s">
        <v>52</v>
      </c>
      <c r="D27" s="24">
        <v>7784</v>
      </c>
      <c r="E27" s="24">
        <v>6259</v>
      </c>
      <c r="F27" s="24">
        <v>6250</v>
      </c>
      <c r="G27" s="24">
        <v>9</v>
      </c>
      <c r="H27" s="24">
        <v>9</v>
      </c>
      <c r="I27" s="24">
        <v>8</v>
      </c>
      <c r="J27" s="24">
        <v>0</v>
      </c>
      <c r="K27" s="24">
        <v>1</v>
      </c>
      <c r="L27" s="24">
        <v>0</v>
      </c>
      <c r="M27" s="24">
        <v>0</v>
      </c>
      <c r="N27" s="24">
        <v>57</v>
      </c>
      <c r="O27" s="24">
        <v>18</v>
      </c>
      <c r="P27" s="24">
        <v>38</v>
      </c>
      <c r="Q27" s="24">
        <v>1</v>
      </c>
      <c r="R27" s="24">
        <v>0</v>
      </c>
      <c r="S27" s="24">
        <v>0</v>
      </c>
      <c r="T27" s="24">
        <v>0</v>
      </c>
    </row>
    <row r="28" spans="1:20" ht="15.75" customHeight="1" x14ac:dyDescent="0.25">
      <c r="A28" s="16" t="str">
        <f>"120406"</f>
        <v>120406</v>
      </c>
      <c r="B28" s="16" t="s">
        <v>23</v>
      </c>
      <c r="C28" s="16" t="s">
        <v>52</v>
      </c>
      <c r="D28" s="24">
        <v>7463</v>
      </c>
      <c r="E28" s="24">
        <v>5944</v>
      </c>
      <c r="F28" s="24">
        <v>5920</v>
      </c>
      <c r="G28" s="24">
        <v>24</v>
      </c>
      <c r="H28" s="24">
        <v>24</v>
      </c>
      <c r="I28" s="24">
        <v>23</v>
      </c>
      <c r="J28" s="24">
        <v>0</v>
      </c>
      <c r="K28" s="24">
        <v>1</v>
      </c>
      <c r="L28" s="24">
        <v>0</v>
      </c>
      <c r="M28" s="24">
        <v>0</v>
      </c>
      <c r="N28" s="24">
        <v>50</v>
      </c>
      <c r="O28" s="24">
        <v>24</v>
      </c>
      <c r="P28" s="24">
        <v>25</v>
      </c>
      <c r="Q28" s="24">
        <v>1</v>
      </c>
      <c r="R28" s="24">
        <v>0</v>
      </c>
      <c r="S28" s="24">
        <v>0</v>
      </c>
      <c r="T28" s="24">
        <v>0</v>
      </c>
    </row>
    <row r="29" spans="1:20" ht="15.75" customHeight="1" x14ac:dyDescent="0.25">
      <c r="A29" s="16" t="str">
        <f>"120407"</f>
        <v>120407</v>
      </c>
      <c r="B29" s="16" t="s">
        <v>24</v>
      </c>
      <c r="C29" s="16" t="s">
        <v>52</v>
      </c>
      <c r="D29" s="24">
        <v>12709</v>
      </c>
      <c r="E29" s="24">
        <v>10376</v>
      </c>
      <c r="F29" s="24">
        <v>10317</v>
      </c>
      <c r="G29" s="24">
        <v>59</v>
      </c>
      <c r="H29" s="24">
        <v>59</v>
      </c>
      <c r="I29" s="24">
        <v>53</v>
      </c>
      <c r="J29" s="24">
        <v>0</v>
      </c>
      <c r="K29" s="24">
        <v>6</v>
      </c>
      <c r="L29" s="24">
        <v>0</v>
      </c>
      <c r="M29" s="24">
        <v>0</v>
      </c>
      <c r="N29" s="24">
        <v>90</v>
      </c>
      <c r="O29" s="24">
        <v>25</v>
      </c>
      <c r="P29" s="24">
        <v>59</v>
      </c>
      <c r="Q29" s="24">
        <v>6</v>
      </c>
      <c r="R29" s="24">
        <v>0</v>
      </c>
      <c r="S29" s="24">
        <v>0</v>
      </c>
      <c r="T29" s="24">
        <v>0</v>
      </c>
    </row>
    <row r="30" spans="1:20" ht="15.75" customHeight="1" x14ac:dyDescent="0.25">
      <c r="A30" s="15"/>
      <c r="B30" s="13" t="s">
        <v>46</v>
      </c>
      <c r="C30" s="13"/>
      <c r="D30" s="23">
        <f>SUM(D31:D46)</f>
        <v>198623</v>
      </c>
      <c r="E30" s="14">
        <f t="shared" ref="E30:T30" si="3">SUM(E31:E46)</f>
        <v>158965</v>
      </c>
      <c r="F30" s="14">
        <f t="shared" si="3"/>
        <v>158062</v>
      </c>
      <c r="G30" s="14">
        <f t="shared" si="3"/>
        <v>903</v>
      </c>
      <c r="H30" s="14">
        <f t="shared" si="3"/>
        <v>901</v>
      </c>
      <c r="I30" s="14">
        <f t="shared" si="3"/>
        <v>770</v>
      </c>
      <c r="J30" s="14">
        <f t="shared" si="3"/>
        <v>46</v>
      </c>
      <c r="K30" s="14">
        <f t="shared" si="3"/>
        <v>85</v>
      </c>
      <c r="L30" s="14">
        <f t="shared" si="3"/>
        <v>2</v>
      </c>
      <c r="M30" s="14">
        <f t="shared" si="3"/>
        <v>0</v>
      </c>
      <c r="N30" s="14">
        <f t="shared" si="3"/>
        <v>1382</v>
      </c>
      <c r="O30" s="14">
        <f t="shared" si="3"/>
        <v>611</v>
      </c>
      <c r="P30" s="14">
        <f t="shared" si="3"/>
        <v>686</v>
      </c>
      <c r="Q30" s="14">
        <f t="shared" si="3"/>
        <v>85</v>
      </c>
      <c r="R30" s="14">
        <f t="shared" si="3"/>
        <v>0</v>
      </c>
      <c r="S30" s="14">
        <f t="shared" si="3"/>
        <v>0</v>
      </c>
      <c r="T30" s="14">
        <f t="shared" si="3"/>
        <v>0</v>
      </c>
    </row>
    <row r="31" spans="1:20" ht="15.75" customHeight="1" x14ac:dyDescent="0.25">
      <c r="A31" s="16" t="str">
        <f>"121601"</f>
        <v>121601</v>
      </c>
      <c r="B31" s="16" t="s">
        <v>25</v>
      </c>
      <c r="C31" s="16" t="s">
        <v>53</v>
      </c>
      <c r="D31" s="24">
        <v>11236</v>
      </c>
      <c r="E31" s="24">
        <v>8800</v>
      </c>
      <c r="F31" s="24">
        <v>8750</v>
      </c>
      <c r="G31" s="24">
        <v>50</v>
      </c>
      <c r="H31" s="24">
        <v>50</v>
      </c>
      <c r="I31" s="24">
        <v>47</v>
      </c>
      <c r="J31" s="24">
        <v>0</v>
      </c>
      <c r="K31" s="24">
        <v>3</v>
      </c>
      <c r="L31" s="24">
        <v>0</v>
      </c>
      <c r="M31" s="24">
        <v>0</v>
      </c>
      <c r="N31" s="24">
        <v>70</v>
      </c>
      <c r="O31" s="24">
        <v>26</v>
      </c>
      <c r="P31" s="24">
        <v>41</v>
      </c>
      <c r="Q31" s="24">
        <v>3</v>
      </c>
      <c r="R31" s="24">
        <v>0</v>
      </c>
      <c r="S31" s="24">
        <v>0</v>
      </c>
      <c r="T31" s="24">
        <v>0</v>
      </c>
    </row>
    <row r="32" spans="1:20" ht="15.75" customHeight="1" x14ac:dyDescent="0.25">
      <c r="A32" s="16" t="str">
        <f>"121602"</f>
        <v>121602</v>
      </c>
      <c r="B32" s="16" t="s">
        <v>26</v>
      </c>
      <c r="C32" s="16" t="s">
        <v>53</v>
      </c>
      <c r="D32" s="24">
        <v>8859</v>
      </c>
      <c r="E32" s="24">
        <v>6884</v>
      </c>
      <c r="F32" s="24">
        <v>6856</v>
      </c>
      <c r="G32" s="24">
        <v>28</v>
      </c>
      <c r="H32" s="24">
        <v>28</v>
      </c>
      <c r="I32" s="24">
        <v>28</v>
      </c>
      <c r="J32" s="24">
        <v>0</v>
      </c>
      <c r="K32" s="24">
        <v>0</v>
      </c>
      <c r="L32" s="24">
        <v>0</v>
      </c>
      <c r="M32" s="24">
        <v>0</v>
      </c>
      <c r="N32" s="24">
        <v>49</v>
      </c>
      <c r="O32" s="24">
        <v>30</v>
      </c>
      <c r="P32" s="24">
        <v>19</v>
      </c>
      <c r="Q32" s="24">
        <v>0</v>
      </c>
      <c r="R32" s="24">
        <v>0</v>
      </c>
      <c r="S32" s="24">
        <v>0</v>
      </c>
      <c r="T32" s="24">
        <v>0</v>
      </c>
    </row>
    <row r="33" spans="1:20" ht="15.75" customHeight="1" x14ac:dyDescent="0.25">
      <c r="A33" s="16" t="str">
        <f>"121603"</f>
        <v>121603</v>
      </c>
      <c r="B33" s="16" t="s">
        <v>27</v>
      </c>
      <c r="C33" s="16" t="s">
        <v>53</v>
      </c>
      <c r="D33" s="24">
        <v>15533</v>
      </c>
      <c r="E33" s="24">
        <v>12082</v>
      </c>
      <c r="F33" s="24">
        <v>12018</v>
      </c>
      <c r="G33" s="24">
        <v>64</v>
      </c>
      <c r="H33" s="24">
        <v>64</v>
      </c>
      <c r="I33" s="24">
        <v>56</v>
      </c>
      <c r="J33" s="24">
        <v>1</v>
      </c>
      <c r="K33" s="24">
        <v>7</v>
      </c>
      <c r="L33" s="24">
        <v>0</v>
      </c>
      <c r="M33" s="24">
        <v>0</v>
      </c>
      <c r="N33" s="24">
        <v>72</v>
      </c>
      <c r="O33" s="24">
        <v>37</v>
      </c>
      <c r="P33" s="24">
        <v>28</v>
      </c>
      <c r="Q33" s="24">
        <v>7</v>
      </c>
      <c r="R33" s="24">
        <v>0</v>
      </c>
      <c r="S33" s="24">
        <v>0</v>
      </c>
      <c r="T33" s="24">
        <v>0</v>
      </c>
    </row>
    <row r="34" spans="1:20" ht="15.75" customHeight="1" x14ac:dyDescent="0.25">
      <c r="A34" s="16" t="str">
        <f>"121604"</f>
        <v>121604</v>
      </c>
      <c r="B34" s="16" t="s">
        <v>28</v>
      </c>
      <c r="C34" s="16" t="s">
        <v>53</v>
      </c>
      <c r="D34" s="24">
        <v>11815</v>
      </c>
      <c r="E34" s="24">
        <v>9483</v>
      </c>
      <c r="F34" s="24">
        <v>9442</v>
      </c>
      <c r="G34" s="24">
        <v>41</v>
      </c>
      <c r="H34" s="24">
        <v>41</v>
      </c>
      <c r="I34" s="24">
        <v>40</v>
      </c>
      <c r="J34" s="24">
        <v>0</v>
      </c>
      <c r="K34" s="24">
        <v>1</v>
      </c>
      <c r="L34" s="24">
        <v>0</v>
      </c>
      <c r="M34" s="24">
        <v>0</v>
      </c>
      <c r="N34" s="24">
        <v>59</v>
      </c>
      <c r="O34" s="24">
        <v>24</v>
      </c>
      <c r="P34" s="24">
        <v>34</v>
      </c>
      <c r="Q34" s="24">
        <v>1</v>
      </c>
      <c r="R34" s="24">
        <v>0</v>
      </c>
      <c r="S34" s="24">
        <v>0</v>
      </c>
      <c r="T34" s="24">
        <v>0</v>
      </c>
    </row>
    <row r="35" spans="1:20" ht="15.75" customHeight="1" x14ac:dyDescent="0.25">
      <c r="A35" s="16" t="str">
        <f>"121605"</f>
        <v>121605</v>
      </c>
      <c r="B35" s="16" t="s">
        <v>29</v>
      </c>
      <c r="C35" s="16" t="s">
        <v>53</v>
      </c>
      <c r="D35" s="24">
        <v>9377</v>
      </c>
      <c r="E35" s="24">
        <v>7678</v>
      </c>
      <c r="F35" s="24">
        <v>7637</v>
      </c>
      <c r="G35" s="24">
        <v>41</v>
      </c>
      <c r="H35" s="24">
        <v>41</v>
      </c>
      <c r="I35" s="24">
        <v>32</v>
      </c>
      <c r="J35" s="24">
        <v>5</v>
      </c>
      <c r="K35" s="24">
        <v>4</v>
      </c>
      <c r="L35" s="24">
        <v>0</v>
      </c>
      <c r="M35" s="24">
        <v>0</v>
      </c>
      <c r="N35" s="24">
        <v>51</v>
      </c>
      <c r="O35" s="24">
        <v>22</v>
      </c>
      <c r="P35" s="24">
        <v>25</v>
      </c>
      <c r="Q35" s="24">
        <v>4</v>
      </c>
      <c r="R35" s="24">
        <v>0</v>
      </c>
      <c r="S35" s="24">
        <v>0</v>
      </c>
      <c r="T35" s="24">
        <v>0</v>
      </c>
    </row>
    <row r="36" spans="1:20" ht="15.75" customHeight="1" x14ac:dyDescent="0.25">
      <c r="A36" s="16" t="str">
        <f>"121606"</f>
        <v>121606</v>
      </c>
      <c r="B36" s="16" t="s">
        <v>30</v>
      </c>
      <c r="C36" s="16" t="s">
        <v>53</v>
      </c>
      <c r="D36" s="24">
        <v>11484</v>
      </c>
      <c r="E36" s="24">
        <v>9117</v>
      </c>
      <c r="F36" s="24">
        <v>9082</v>
      </c>
      <c r="G36" s="24">
        <v>35</v>
      </c>
      <c r="H36" s="24">
        <v>35</v>
      </c>
      <c r="I36" s="24">
        <v>29</v>
      </c>
      <c r="J36" s="24">
        <v>1</v>
      </c>
      <c r="K36" s="24">
        <v>5</v>
      </c>
      <c r="L36" s="24">
        <v>0</v>
      </c>
      <c r="M36" s="24">
        <v>0</v>
      </c>
      <c r="N36" s="24">
        <v>74</v>
      </c>
      <c r="O36" s="24">
        <v>27</v>
      </c>
      <c r="P36" s="24">
        <v>42</v>
      </c>
      <c r="Q36" s="24">
        <v>5</v>
      </c>
      <c r="R36" s="24">
        <v>0</v>
      </c>
      <c r="S36" s="24">
        <v>0</v>
      </c>
      <c r="T36" s="24">
        <v>0</v>
      </c>
    </row>
    <row r="37" spans="1:20" ht="15.75" customHeight="1" x14ac:dyDescent="0.25">
      <c r="A37" s="16" t="str">
        <f>"121607"</f>
        <v>121607</v>
      </c>
      <c r="B37" s="16" t="s">
        <v>31</v>
      </c>
      <c r="C37" s="16" t="s">
        <v>53</v>
      </c>
      <c r="D37" s="24">
        <v>6712</v>
      </c>
      <c r="E37" s="24">
        <v>5339</v>
      </c>
      <c r="F37" s="24">
        <v>5285</v>
      </c>
      <c r="G37" s="24">
        <v>54</v>
      </c>
      <c r="H37" s="24">
        <v>53</v>
      </c>
      <c r="I37" s="24">
        <v>44</v>
      </c>
      <c r="J37" s="24">
        <v>3</v>
      </c>
      <c r="K37" s="24">
        <v>6</v>
      </c>
      <c r="L37" s="24">
        <v>1</v>
      </c>
      <c r="M37" s="24">
        <v>0</v>
      </c>
      <c r="N37" s="24">
        <v>48</v>
      </c>
      <c r="O37" s="24">
        <v>16</v>
      </c>
      <c r="P37" s="24">
        <v>26</v>
      </c>
      <c r="Q37" s="24">
        <v>6</v>
      </c>
      <c r="R37" s="24">
        <v>0</v>
      </c>
      <c r="S37" s="24">
        <v>0</v>
      </c>
      <c r="T37" s="24">
        <v>0</v>
      </c>
    </row>
    <row r="38" spans="1:20" ht="15.75" customHeight="1" x14ac:dyDescent="0.25">
      <c r="A38" s="16" t="str">
        <f>"121608"</f>
        <v>121608</v>
      </c>
      <c r="B38" s="16" t="s">
        <v>32</v>
      </c>
      <c r="C38" s="16" t="s">
        <v>53</v>
      </c>
      <c r="D38" s="24">
        <v>14326</v>
      </c>
      <c r="E38" s="24">
        <v>11369</v>
      </c>
      <c r="F38" s="24">
        <v>11333</v>
      </c>
      <c r="G38" s="24">
        <v>36</v>
      </c>
      <c r="H38" s="24">
        <v>36</v>
      </c>
      <c r="I38" s="24">
        <v>34</v>
      </c>
      <c r="J38" s="24">
        <v>2</v>
      </c>
      <c r="K38" s="24">
        <v>0</v>
      </c>
      <c r="L38" s="24">
        <v>0</v>
      </c>
      <c r="M38" s="24">
        <v>0</v>
      </c>
      <c r="N38" s="24">
        <v>74</v>
      </c>
      <c r="O38" s="24">
        <v>30</v>
      </c>
      <c r="P38" s="24">
        <v>44</v>
      </c>
      <c r="Q38" s="24">
        <v>0</v>
      </c>
      <c r="R38" s="24">
        <v>0</v>
      </c>
      <c r="S38" s="24">
        <v>0</v>
      </c>
      <c r="T38" s="24">
        <v>0</v>
      </c>
    </row>
    <row r="39" spans="1:20" ht="15.75" customHeight="1" x14ac:dyDescent="0.25">
      <c r="A39" s="16" t="str">
        <f>"121609"</f>
        <v>121609</v>
      </c>
      <c r="B39" s="16" t="s">
        <v>33</v>
      </c>
      <c r="C39" s="16" t="s">
        <v>53</v>
      </c>
      <c r="D39" s="24">
        <v>25783</v>
      </c>
      <c r="E39" s="24">
        <v>20788</v>
      </c>
      <c r="F39" s="24">
        <v>20670</v>
      </c>
      <c r="G39" s="24">
        <v>118</v>
      </c>
      <c r="H39" s="24">
        <v>118</v>
      </c>
      <c r="I39" s="24">
        <v>100</v>
      </c>
      <c r="J39" s="24">
        <v>11</v>
      </c>
      <c r="K39" s="24">
        <v>7</v>
      </c>
      <c r="L39" s="24">
        <v>0</v>
      </c>
      <c r="M39" s="24">
        <v>0</v>
      </c>
      <c r="N39" s="24">
        <v>171</v>
      </c>
      <c r="O39" s="24">
        <v>71</v>
      </c>
      <c r="P39" s="24">
        <v>93</v>
      </c>
      <c r="Q39" s="24">
        <v>7</v>
      </c>
      <c r="R39" s="24">
        <v>0</v>
      </c>
      <c r="S39" s="24">
        <v>0</v>
      </c>
      <c r="T39" s="24">
        <v>0</v>
      </c>
    </row>
    <row r="40" spans="1:20" ht="15.75" customHeight="1" x14ac:dyDescent="0.25">
      <c r="A40" s="16" t="str">
        <f>"121610"</f>
        <v>121610</v>
      </c>
      <c r="B40" s="16" t="s">
        <v>34</v>
      </c>
      <c r="C40" s="16" t="s">
        <v>53</v>
      </c>
      <c r="D40" s="24">
        <v>17357</v>
      </c>
      <c r="E40" s="24">
        <v>13915</v>
      </c>
      <c r="F40" s="24">
        <v>13781</v>
      </c>
      <c r="G40" s="24">
        <v>134</v>
      </c>
      <c r="H40" s="24">
        <v>133</v>
      </c>
      <c r="I40" s="24">
        <v>114</v>
      </c>
      <c r="J40" s="24">
        <v>6</v>
      </c>
      <c r="K40" s="24">
        <v>13</v>
      </c>
      <c r="L40" s="24">
        <v>1</v>
      </c>
      <c r="M40" s="24">
        <v>0</v>
      </c>
      <c r="N40" s="24">
        <v>198</v>
      </c>
      <c r="O40" s="24">
        <v>94</v>
      </c>
      <c r="P40" s="24">
        <v>91</v>
      </c>
      <c r="Q40" s="24">
        <v>13</v>
      </c>
      <c r="R40" s="24">
        <v>0</v>
      </c>
      <c r="S40" s="24">
        <v>0</v>
      </c>
      <c r="T40" s="24">
        <v>0</v>
      </c>
    </row>
    <row r="41" spans="1:20" ht="15.75" customHeight="1" x14ac:dyDescent="0.25">
      <c r="A41" s="16" t="str">
        <f>"121611"</f>
        <v>121611</v>
      </c>
      <c r="B41" s="16" t="s">
        <v>35</v>
      </c>
      <c r="C41" s="16" t="s">
        <v>53</v>
      </c>
      <c r="D41" s="24">
        <v>10570</v>
      </c>
      <c r="E41" s="24">
        <v>8597</v>
      </c>
      <c r="F41" s="24">
        <v>8538</v>
      </c>
      <c r="G41" s="24">
        <v>59</v>
      </c>
      <c r="H41" s="24">
        <v>59</v>
      </c>
      <c r="I41" s="24">
        <v>47</v>
      </c>
      <c r="J41" s="24">
        <v>7</v>
      </c>
      <c r="K41" s="24">
        <v>5</v>
      </c>
      <c r="L41" s="24">
        <v>0</v>
      </c>
      <c r="M41" s="24">
        <v>0</v>
      </c>
      <c r="N41" s="24">
        <v>75</v>
      </c>
      <c r="O41" s="24">
        <v>28</v>
      </c>
      <c r="P41" s="24">
        <v>42</v>
      </c>
      <c r="Q41" s="24">
        <v>5</v>
      </c>
      <c r="R41" s="24">
        <v>0</v>
      </c>
      <c r="S41" s="24">
        <v>0</v>
      </c>
      <c r="T41" s="24">
        <v>0</v>
      </c>
    </row>
    <row r="42" spans="1:20" ht="15.75" customHeight="1" x14ac:dyDescent="0.25">
      <c r="A42" s="16" t="str">
        <f>"121612"</f>
        <v>121612</v>
      </c>
      <c r="B42" s="16" t="s">
        <v>36</v>
      </c>
      <c r="C42" s="16" t="s">
        <v>53</v>
      </c>
      <c r="D42" s="24">
        <v>3787</v>
      </c>
      <c r="E42" s="24">
        <v>3229</v>
      </c>
      <c r="F42" s="24">
        <v>3213</v>
      </c>
      <c r="G42" s="24">
        <v>16</v>
      </c>
      <c r="H42" s="24">
        <v>16</v>
      </c>
      <c r="I42" s="24">
        <v>12</v>
      </c>
      <c r="J42" s="24">
        <v>1</v>
      </c>
      <c r="K42" s="24">
        <v>3</v>
      </c>
      <c r="L42" s="24">
        <v>0</v>
      </c>
      <c r="M42" s="24">
        <v>0</v>
      </c>
      <c r="N42" s="24">
        <v>37</v>
      </c>
      <c r="O42" s="24">
        <v>20</v>
      </c>
      <c r="P42" s="24">
        <v>14</v>
      </c>
      <c r="Q42" s="24">
        <v>3</v>
      </c>
      <c r="R42" s="24">
        <v>0</v>
      </c>
      <c r="S42" s="24">
        <v>0</v>
      </c>
      <c r="T42" s="24">
        <v>0</v>
      </c>
    </row>
    <row r="43" spans="1:20" ht="15.75" customHeight="1" x14ac:dyDescent="0.25">
      <c r="A43" s="16" t="str">
        <f>"121613"</f>
        <v>121613</v>
      </c>
      <c r="B43" s="16" t="s">
        <v>37</v>
      </c>
      <c r="C43" s="16" t="s">
        <v>53</v>
      </c>
      <c r="D43" s="24">
        <v>13189</v>
      </c>
      <c r="E43" s="24">
        <v>10629</v>
      </c>
      <c r="F43" s="24">
        <v>10555</v>
      </c>
      <c r="G43" s="24">
        <v>74</v>
      </c>
      <c r="H43" s="24">
        <v>74</v>
      </c>
      <c r="I43" s="24">
        <v>61</v>
      </c>
      <c r="J43" s="24">
        <v>2</v>
      </c>
      <c r="K43" s="24">
        <v>11</v>
      </c>
      <c r="L43" s="24">
        <v>0</v>
      </c>
      <c r="M43" s="24">
        <v>0</v>
      </c>
      <c r="N43" s="24">
        <v>90</v>
      </c>
      <c r="O43" s="24">
        <v>39</v>
      </c>
      <c r="P43" s="24">
        <v>40</v>
      </c>
      <c r="Q43" s="24">
        <v>11</v>
      </c>
      <c r="R43" s="24">
        <v>0</v>
      </c>
      <c r="S43" s="24">
        <v>0</v>
      </c>
      <c r="T43" s="24">
        <v>0</v>
      </c>
    </row>
    <row r="44" spans="1:20" ht="15.75" customHeight="1" x14ac:dyDescent="0.25">
      <c r="A44" s="16" t="str">
        <f>"121614"</f>
        <v>121614</v>
      </c>
      <c r="B44" s="16" t="s">
        <v>38</v>
      </c>
      <c r="C44" s="16" t="s">
        <v>53</v>
      </c>
      <c r="D44" s="24">
        <v>12489</v>
      </c>
      <c r="E44" s="24">
        <v>9704</v>
      </c>
      <c r="F44" s="24">
        <v>9619</v>
      </c>
      <c r="G44" s="24">
        <v>85</v>
      </c>
      <c r="H44" s="24">
        <v>85</v>
      </c>
      <c r="I44" s="24">
        <v>76</v>
      </c>
      <c r="J44" s="24">
        <v>0</v>
      </c>
      <c r="K44" s="24">
        <v>9</v>
      </c>
      <c r="L44" s="24">
        <v>0</v>
      </c>
      <c r="M44" s="24">
        <v>0</v>
      </c>
      <c r="N44" s="24">
        <v>128</v>
      </c>
      <c r="O44" s="24">
        <v>72</v>
      </c>
      <c r="P44" s="24">
        <v>47</v>
      </c>
      <c r="Q44" s="24">
        <v>9</v>
      </c>
      <c r="R44" s="24">
        <v>0</v>
      </c>
      <c r="S44" s="24">
        <v>0</v>
      </c>
      <c r="T44" s="24">
        <v>0</v>
      </c>
    </row>
    <row r="45" spans="1:20" ht="15.75" customHeight="1" x14ac:dyDescent="0.25">
      <c r="A45" s="16" t="str">
        <f>"121615"</f>
        <v>121615</v>
      </c>
      <c r="B45" s="16" t="s">
        <v>39</v>
      </c>
      <c r="C45" s="16" t="s">
        <v>53</v>
      </c>
      <c r="D45" s="24">
        <v>18416</v>
      </c>
      <c r="E45" s="24">
        <v>15152</v>
      </c>
      <c r="F45" s="24">
        <v>15103</v>
      </c>
      <c r="G45" s="24">
        <v>49</v>
      </c>
      <c r="H45" s="24">
        <v>49</v>
      </c>
      <c r="I45" s="24">
        <v>34</v>
      </c>
      <c r="J45" s="24">
        <v>6</v>
      </c>
      <c r="K45" s="24">
        <v>9</v>
      </c>
      <c r="L45" s="24">
        <v>0</v>
      </c>
      <c r="M45" s="24">
        <v>0</v>
      </c>
      <c r="N45" s="24">
        <v>153</v>
      </c>
      <c r="O45" s="24">
        <v>63</v>
      </c>
      <c r="P45" s="24">
        <v>81</v>
      </c>
      <c r="Q45" s="24">
        <v>9</v>
      </c>
      <c r="R45" s="24">
        <v>0</v>
      </c>
      <c r="S45" s="24">
        <v>0</v>
      </c>
      <c r="T45" s="24">
        <v>0</v>
      </c>
    </row>
    <row r="46" spans="1:20" ht="15.75" customHeight="1" x14ac:dyDescent="0.25">
      <c r="A46" s="16" t="str">
        <f>"121616"</f>
        <v>121616</v>
      </c>
      <c r="B46" s="16" t="s">
        <v>40</v>
      </c>
      <c r="C46" s="16" t="s">
        <v>53</v>
      </c>
      <c r="D46" s="24">
        <v>7690</v>
      </c>
      <c r="E46" s="24">
        <v>6199</v>
      </c>
      <c r="F46" s="24">
        <v>6180</v>
      </c>
      <c r="G46" s="24">
        <v>19</v>
      </c>
      <c r="H46" s="24">
        <v>19</v>
      </c>
      <c r="I46" s="24">
        <v>16</v>
      </c>
      <c r="J46" s="24">
        <v>1</v>
      </c>
      <c r="K46" s="24">
        <v>2</v>
      </c>
      <c r="L46" s="24">
        <v>0</v>
      </c>
      <c r="M46" s="24">
        <v>0</v>
      </c>
      <c r="N46" s="24">
        <v>33</v>
      </c>
      <c r="O46" s="24">
        <v>12</v>
      </c>
      <c r="P46" s="24">
        <v>19</v>
      </c>
      <c r="Q46" s="24">
        <v>2</v>
      </c>
      <c r="R46" s="24">
        <v>0</v>
      </c>
      <c r="S46" s="24">
        <v>0</v>
      </c>
      <c r="T46" s="24">
        <v>0</v>
      </c>
    </row>
    <row r="47" spans="1:20" ht="28.5" customHeight="1" x14ac:dyDescent="0.25">
      <c r="A47" s="17">
        <v>126301</v>
      </c>
      <c r="B47" s="13" t="s">
        <v>54</v>
      </c>
      <c r="C47" s="18" t="s">
        <v>67</v>
      </c>
      <c r="D47" s="18">
        <v>99279</v>
      </c>
      <c r="E47" s="18">
        <v>83355</v>
      </c>
      <c r="F47" s="18">
        <v>82910</v>
      </c>
      <c r="G47" s="18">
        <v>445</v>
      </c>
      <c r="H47" s="18">
        <v>442</v>
      </c>
      <c r="I47" s="18">
        <v>298</v>
      </c>
      <c r="J47" s="18">
        <v>10</v>
      </c>
      <c r="K47" s="18">
        <v>134</v>
      </c>
      <c r="L47" s="18">
        <v>3</v>
      </c>
      <c r="M47" s="18">
        <v>0</v>
      </c>
      <c r="N47" s="18">
        <v>1321</v>
      </c>
      <c r="O47" s="18">
        <v>294</v>
      </c>
      <c r="P47" s="18">
        <v>893</v>
      </c>
      <c r="Q47" s="18">
        <v>134</v>
      </c>
      <c r="R47" s="18">
        <v>0</v>
      </c>
      <c r="S47" s="18">
        <v>0</v>
      </c>
      <c r="T47" s="18">
        <v>0</v>
      </c>
    </row>
    <row r="48" spans="1:20" ht="22.5" customHeight="1" x14ac:dyDescent="0.25">
      <c r="A48" s="19"/>
      <c r="B48" s="20" t="s">
        <v>47</v>
      </c>
      <c r="C48" s="20"/>
      <c r="D48" s="21">
        <f t="shared" ref="D48:Q48" si="4">D4+D14+D22+D30+D47</f>
        <v>552625</v>
      </c>
      <c r="E48" s="21">
        <f t="shared" si="4"/>
        <v>444912</v>
      </c>
      <c r="F48" s="21">
        <f t="shared" si="4"/>
        <v>442204</v>
      </c>
      <c r="G48" s="21">
        <f t="shared" si="4"/>
        <v>2708</v>
      </c>
      <c r="H48" s="21">
        <f t="shared" si="4"/>
        <v>2700</v>
      </c>
      <c r="I48" s="21">
        <f t="shared" si="4"/>
        <v>2228</v>
      </c>
      <c r="J48" s="21">
        <f t="shared" si="4"/>
        <v>110</v>
      </c>
      <c r="K48" s="21">
        <f t="shared" si="4"/>
        <v>362</v>
      </c>
      <c r="L48" s="21">
        <f t="shared" si="4"/>
        <v>8</v>
      </c>
      <c r="M48" s="21">
        <f t="shared" si="4"/>
        <v>0</v>
      </c>
      <c r="N48" s="21">
        <f t="shared" si="4"/>
        <v>4507</v>
      </c>
      <c r="O48" s="21">
        <f t="shared" si="4"/>
        <v>1487</v>
      </c>
      <c r="P48" s="21">
        <f t="shared" si="4"/>
        <v>2658</v>
      </c>
      <c r="Q48" s="21">
        <f t="shared" si="4"/>
        <v>362</v>
      </c>
      <c r="R48" s="21">
        <f t="shared" ref="R48:T48" si="5">R4+R14+R22+R30+R47</f>
        <v>0</v>
      </c>
      <c r="S48" s="21">
        <f t="shared" si="5"/>
        <v>0</v>
      </c>
      <c r="T48" s="22">
        <f t="shared" si="5"/>
        <v>0</v>
      </c>
    </row>
    <row r="50" spans="1:19" s="4" customFormat="1" x14ac:dyDescent="0.25">
      <c r="A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4" customFormat="1" x14ac:dyDescent="0.25">
      <c r="A51" s="5"/>
    </row>
    <row r="52" spans="1:19" s="4" customFormat="1" x14ac:dyDescent="0.25">
      <c r="A52" s="5"/>
    </row>
  </sheetData>
  <mergeCells count="1">
    <mergeCell ref="P1:T1"/>
  </mergeCells>
  <printOptions horizontalCentered="1"/>
  <pageMargins left="0.28999999999999998" right="0.25" top="0.61" bottom="0.75" header="0.3" footer="0.3"/>
  <pageSetup paperSize="9" scale="4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2 kwartał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Renata Dzik</cp:lastModifiedBy>
  <cp:lastPrinted>2023-06-29T11:51:19Z</cp:lastPrinted>
  <dcterms:created xsi:type="dcterms:W3CDTF">2016-11-03T07:43:15Z</dcterms:created>
  <dcterms:modified xsi:type="dcterms:W3CDTF">2023-08-01T13:46:04Z</dcterms:modified>
</cp:coreProperties>
</file>