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!Rejestr_Wyborcow\MELDUNEK\2023\I kwartał\"/>
    </mc:Choice>
  </mc:AlternateContent>
  <bookViews>
    <workbookView xWindow="0" yWindow="0" windowWidth="28800" windowHeight="12105"/>
  </bookViews>
  <sheets>
    <sheet name="Rejestr wyborców 1 kwartał 2023" sheetId="1" r:id="rId1"/>
  </sheets>
  <calcPr calcId="162913"/>
</workbook>
</file>

<file path=xl/calcChain.xml><?xml version="1.0" encoding="utf-8"?>
<calcChain xmlns="http://schemas.openxmlformats.org/spreadsheetml/2006/main">
  <c r="M30" i="1" l="1"/>
  <c r="M22" i="1"/>
  <c r="M14" i="1"/>
  <c r="T30" i="1"/>
  <c r="T22" i="1"/>
  <c r="T14" i="1"/>
  <c r="T4" i="1"/>
  <c r="M4" i="1"/>
  <c r="D4" i="1"/>
  <c r="E4" i="1"/>
  <c r="F4" i="1"/>
  <c r="G4" i="1"/>
  <c r="H4" i="1"/>
  <c r="I4" i="1"/>
  <c r="J4" i="1"/>
  <c r="K4" i="1"/>
  <c r="L4" i="1"/>
  <c r="N4" i="1"/>
  <c r="O4" i="1"/>
  <c r="P4" i="1"/>
  <c r="Q4" i="1"/>
  <c r="R4" i="1"/>
  <c r="S4" i="1"/>
  <c r="M48" i="1" l="1"/>
  <c r="T48" i="1"/>
  <c r="D14" i="1"/>
  <c r="E14" i="1"/>
  <c r="F14" i="1"/>
  <c r="G14" i="1"/>
  <c r="H14" i="1"/>
  <c r="I14" i="1"/>
  <c r="J14" i="1"/>
  <c r="K14" i="1"/>
  <c r="L14" i="1"/>
  <c r="N14" i="1"/>
  <c r="O14" i="1"/>
  <c r="P14" i="1"/>
  <c r="Q14" i="1"/>
  <c r="R14" i="1"/>
  <c r="S14" i="1"/>
  <c r="E22" i="1" l="1"/>
  <c r="F22" i="1"/>
  <c r="G22" i="1"/>
  <c r="H22" i="1"/>
  <c r="I22" i="1"/>
  <c r="J22" i="1"/>
  <c r="K22" i="1"/>
  <c r="L22" i="1"/>
  <c r="N22" i="1"/>
  <c r="O22" i="1"/>
  <c r="P22" i="1"/>
  <c r="Q22" i="1"/>
  <c r="R22" i="1"/>
  <c r="S22" i="1"/>
  <c r="E30" i="1"/>
  <c r="F30" i="1"/>
  <c r="G30" i="1"/>
  <c r="H30" i="1"/>
  <c r="I30" i="1"/>
  <c r="J30" i="1"/>
  <c r="K30" i="1"/>
  <c r="L30" i="1"/>
  <c r="N30" i="1"/>
  <c r="O30" i="1"/>
  <c r="P30" i="1"/>
  <c r="Q30" i="1"/>
  <c r="R30" i="1"/>
  <c r="S30" i="1"/>
  <c r="N48" i="1" l="1"/>
  <c r="I48" i="1"/>
  <c r="E48" i="1"/>
  <c r="Q48" i="1"/>
  <c r="L48" i="1"/>
  <c r="H48" i="1"/>
  <c r="P48" i="1"/>
  <c r="K48" i="1"/>
  <c r="G48" i="1"/>
  <c r="O48" i="1"/>
  <c r="J48" i="1"/>
  <c r="F48" i="1"/>
  <c r="S48" i="1"/>
  <c r="R48" i="1"/>
  <c r="D30" i="1"/>
  <c r="D22" i="1"/>
  <c r="A5" i="1"/>
  <c r="A6" i="1"/>
  <c r="A7" i="1"/>
  <c r="A8" i="1"/>
  <c r="A9" i="1"/>
  <c r="A10" i="1"/>
  <c r="A11" i="1"/>
  <c r="A12" i="1"/>
  <c r="A13" i="1"/>
  <c r="A15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D48" i="1" l="1"/>
</calcChain>
</file>

<file path=xl/sharedStrings.xml><?xml version="1.0" encoding="utf-8"?>
<sst xmlns="http://schemas.openxmlformats.org/spreadsheetml/2006/main" count="107" uniqueCount="72">
  <si>
    <t>Kod TERYT</t>
  </si>
  <si>
    <t>Gmina</t>
  </si>
  <si>
    <t>m. Bochnia</t>
  </si>
  <si>
    <t>gm. Bochnia</t>
  </si>
  <si>
    <t>gm. Drwinia</t>
  </si>
  <si>
    <t>gm. Lipnica Murowana</t>
  </si>
  <si>
    <t>gm. Łapanów</t>
  </si>
  <si>
    <t>gm. Nowy Wiśnicz</t>
  </si>
  <si>
    <t>gm. Rzezawa</t>
  </si>
  <si>
    <t>gm. Trzciana</t>
  </si>
  <si>
    <t>gm. Żegocina</t>
  </si>
  <si>
    <t>gm. Borzęcin</t>
  </si>
  <si>
    <t>gm. Brzesko</t>
  </si>
  <si>
    <t>gm. Czchów</t>
  </si>
  <si>
    <t>gm. Dębno</t>
  </si>
  <si>
    <t>gm. Gnojnik</t>
  </si>
  <si>
    <t>gm. Iwkowa</t>
  </si>
  <si>
    <t>gm. Szczurowa</t>
  </si>
  <si>
    <t>gm. Bolesław</t>
  </si>
  <si>
    <t>gm. Dąbrowa Tarnowska</t>
  </si>
  <si>
    <t>gm. Gręboszów</t>
  </si>
  <si>
    <t>gm. Mędrzechów</t>
  </si>
  <si>
    <t>gm. Olesno</t>
  </si>
  <si>
    <t>gm. Radgoszcz</t>
  </si>
  <si>
    <t>gm. Szczucin</t>
  </si>
  <si>
    <t>gm. Ciężkowice</t>
  </si>
  <si>
    <t>gm. Gromnik</t>
  </si>
  <si>
    <t>gm. Lisia Góra</t>
  </si>
  <si>
    <t>gm. Pleśna</t>
  </si>
  <si>
    <t>gm. Radłów</t>
  </si>
  <si>
    <t>gm. Ryglice</t>
  </si>
  <si>
    <t>gm. Rzepiennik Strzyżewski</t>
  </si>
  <si>
    <t>gm. Skrzyszów</t>
  </si>
  <si>
    <t>gm. Tarnów</t>
  </si>
  <si>
    <t>gm. Tuchów</t>
  </si>
  <si>
    <t>gm. Wierzchosławice</t>
  </si>
  <si>
    <t>gm. Wietrzychowice</t>
  </si>
  <si>
    <t>gm. Wojnicz</t>
  </si>
  <si>
    <t>gm. Zakliczyn</t>
  </si>
  <si>
    <t>gm. Żabno</t>
  </si>
  <si>
    <t>gm. Szerzyny</t>
  </si>
  <si>
    <t>Liczba mieszkańców</t>
  </si>
  <si>
    <t xml:space="preserve">Liczba wyborców ogółem </t>
  </si>
  <si>
    <t>Informacja o liczbie wyborców wpisanych ogółem (art. 19) w części A</t>
  </si>
  <si>
    <t>powiat bocheński</t>
  </si>
  <si>
    <t>powiat brzeski</t>
  </si>
  <si>
    <t>powiat tarnowski</t>
  </si>
  <si>
    <t>RAZEM</t>
  </si>
  <si>
    <t>powiat dąbrowski</t>
  </si>
  <si>
    <t>Powiat</t>
  </si>
  <si>
    <t>bocheński</t>
  </si>
  <si>
    <t>brzeski</t>
  </si>
  <si>
    <t>dąbrowski</t>
  </si>
  <si>
    <t>tarnowski</t>
  </si>
  <si>
    <t>miasto na prawach powiatu
Tarnów</t>
  </si>
  <si>
    <t xml:space="preserve">Informacja 
o liczbie wyborców wpisanych 
w części B (ZUE) </t>
  </si>
  <si>
    <t>Informacja 
o liczbie wyborców skreślonych 
w części A 
pkt 1 (R41)</t>
  </si>
  <si>
    <t>Liczba wyborców wpisanych 
z urzędu</t>
  </si>
  <si>
    <t>Liczba wyborców wpisanych 
na wniosek</t>
  </si>
  <si>
    <t xml:space="preserve">Informacja 
o liczbie wyborców wpisanych § 1 (Z2A) </t>
  </si>
  <si>
    <t xml:space="preserve">Informacja 
o liczbie wyborców wpisanych § 2 (Z2B) </t>
  </si>
  <si>
    <t xml:space="preserve">Informacja 
o liczbie wyborców wpisanych § 3 (Z2C) </t>
  </si>
  <si>
    <t>Informacja 
o liczbie wyborców skreślonych 
w części A 
pkt 3 (R43)</t>
  </si>
  <si>
    <t xml:space="preserve">Informacja 
o liczbie wyborców skreślonych 
w części A 
pkt 2 (R42) </t>
  </si>
  <si>
    <t xml:space="preserve">Informacja 
o liczbie wyborców skreślonych 
(§ 6 ust. 2) 
w części A (R41b) </t>
  </si>
  <si>
    <t>Informacja
o liczbie wyborców skreślonych 
w części B ogółem (RUE)</t>
  </si>
  <si>
    <t>Krajowe Biuro Wyborcze Delegatura w Tarnowie</t>
  </si>
  <si>
    <t>Tarnów</t>
  </si>
  <si>
    <t>Rejestr wyborców według stanu na dzień 31.03.2023 r.</t>
  </si>
  <si>
    <t>Informacja o liczbie wyborców wpisanych w części B (ZUK)</t>
  </si>
  <si>
    <t xml:space="preserve">Informacja 
o liczbie wyborców skreślonych 
(§ 6 ust. 1) 
w części A ogółem </t>
  </si>
  <si>
    <t>Informacja 
o liczbie wyborców skreślonych 
w części B ogółem (RUK)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</si>
</sst>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B9"/>
        <bgColor indexed="64"/>
      </patternFill>
    </fill>
    <fill>
      <patternFill patternType="solid">
        <fgColor rgb="FFEDEBEB"/>
        <bgColor indexed="64"/>
      </patternFill>
    </fill>
    <fill>
      <patternFill patternType="solid">
        <fgColor rgb="FFCBE9A9"/>
        <bgColor indexed="64"/>
      </patternFill>
    </fill>
    <fill>
      <patternFill patternType="solid">
        <fgColor rgb="FFD2EDFE"/>
        <bgColor indexed="8"/>
      </patternFill>
    </fill>
    <fill>
      <patternFill patternType="solid">
        <fgColor rgb="FFFEDAEF"/>
        <bgColor indexed="8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vertical="center" wrapText="1"/>
    </xf>
    <xf numFmtId="0" fontId="16" fillId="0" borderId="0" xfId="0" applyFont="1"/>
    <xf numFmtId="0" fontId="0" fillId="0" borderId="0" xfId="0" applyFont="1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 applyProtection="1">
      <alignment horizontal="center" vertical="center" wrapText="1"/>
    </xf>
    <xf numFmtId="0" fontId="22" fillId="37" borderId="11" xfId="0" applyFont="1" applyFill="1" applyBorder="1" applyAlignment="1" applyProtection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3" fontId="16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Border="1"/>
    <xf numFmtId="0" fontId="0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vertical="center"/>
    </xf>
    <xf numFmtId="0" fontId="0" fillId="34" borderId="10" xfId="0" applyFont="1" applyFill="1" applyBorder="1"/>
    <xf numFmtId="0" fontId="16" fillId="34" borderId="10" xfId="0" applyFont="1" applyFill="1" applyBorder="1"/>
    <xf numFmtId="3" fontId="16" fillId="34" borderId="12" xfId="0" applyNumberFormat="1" applyFont="1" applyFill="1" applyBorder="1"/>
    <xf numFmtId="3" fontId="16" fillId="34" borderId="10" xfId="0" applyNumberFormat="1" applyFont="1" applyFill="1" applyBorder="1"/>
    <xf numFmtId="0" fontId="20" fillId="0" borderId="0" xfId="0" applyFont="1" applyAlignment="1">
      <alignment horizontal="right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EDAEF"/>
      <color rgb="FFD2EDFE"/>
      <color rgb="FFB9E3FD"/>
      <color rgb="FFCBE9A9"/>
      <color rgb="FFFEE6F4"/>
      <color rgb="FFEDEBEB"/>
      <color rgb="FFFFFFB9"/>
      <color rgb="FFFFFF97"/>
      <color rgb="FFFFE5FC"/>
      <color rgb="FFFFD1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tabSelected="1" zoomScale="90" zoomScaleNormal="90" zoomScalePageLayoutView="70" workbookViewId="0">
      <selection activeCell="A3" sqref="A3"/>
    </sheetView>
  </sheetViews>
  <sheetFormatPr defaultRowHeight="15" x14ac:dyDescent="0.25"/>
  <cols>
    <col min="2" max="2" width="28.5703125" customWidth="1"/>
    <col min="3" max="3" width="14.28515625" customWidth="1"/>
    <col min="4" max="4" width="13" customWidth="1"/>
    <col min="5" max="6" width="12.7109375" customWidth="1"/>
    <col min="7" max="7" width="12.28515625" customWidth="1"/>
    <col min="8" max="8" width="18" customWidth="1"/>
    <col min="9" max="9" width="15.7109375" customWidth="1"/>
    <col min="10" max="10" width="14.42578125" customWidth="1"/>
    <col min="11" max="11" width="15" customWidth="1"/>
    <col min="12" max="13" width="13.7109375" customWidth="1"/>
    <col min="14" max="14" width="12.7109375" customWidth="1"/>
    <col min="15" max="15" width="13.42578125" customWidth="1"/>
    <col min="16" max="16" width="12.7109375" customWidth="1"/>
    <col min="17" max="17" width="13.42578125" customWidth="1"/>
    <col min="18" max="18" width="18.28515625" customWidth="1"/>
    <col min="19" max="19" width="15.42578125" customWidth="1"/>
    <col min="20" max="20" width="15.7109375" customWidth="1"/>
  </cols>
  <sheetData>
    <row r="1" spans="1:27" s="3" customFormat="1" ht="18.75" x14ac:dyDescent="0.3">
      <c r="A1" s="6" t="s">
        <v>66</v>
      </c>
      <c r="B1" s="6"/>
      <c r="C1" s="6"/>
      <c r="D1" s="6"/>
      <c r="E1" s="6"/>
      <c r="F1" s="6"/>
      <c r="G1" s="6"/>
      <c r="H1" s="6"/>
      <c r="I1" s="6"/>
      <c r="J1" s="6"/>
      <c r="K1" s="6"/>
      <c r="L1" s="8"/>
      <c r="M1" s="8"/>
      <c r="N1" s="8"/>
      <c r="O1" s="8"/>
      <c r="P1" s="23" t="s">
        <v>68</v>
      </c>
      <c r="Q1" s="23"/>
      <c r="R1" s="23"/>
      <c r="S1" s="23"/>
      <c r="T1" s="23"/>
    </row>
    <row r="2" spans="1:27" s="3" customFormat="1" ht="18.75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7"/>
      <c r="P2" s="7"/>
      <c r="Q2" s="7"/>
      <c r="R2" s="7"/>
      <c r="S2" s="7"/>
    </row>
    <row r="3" spans="1:27" s="1" customFormat="1" ht="123" customHeight="1" x14ac:dyDescent="0.25">
      <c r="A3" s="9" t="s">
        <v>0</v>
      </c>
      <c r="B3" s="9" t="s">
        <v>1</v>
      </c>
      <c r="C3" s="9" t="s">
        <v>49</v>
      </c>
      <c r="D3" s="9" t="s">
        <v>41</v>
      </c>
      <c r="E3" s="9" t="s">
        <v>42</v>
      </c>
      <c r="F3" s="10" t="s">
        <v>57</v>
      </c>
      <c r="G3" s="10" t="s">
        <v>58</v>
      </c>
      <c r="H3" s="10" t="s">
        <v>43</v>
      </c>
      <c r="I3" s="10" t="s">
        <v>59</v>
      </c>
      <c r="J3" s="10" t="s">
        <v>60</v>
      </c>
      <c r="K3" s="10" t="s">
        <v>61</v>
      </c>
      <c r="L3" s="11" t="s">
        <v>55</v>
      </c>
      <c r="M3" s="11" t="s">
        <v>69</v>
      </c>
      <c r="N3" s="12" t="s">
        <v>70</v>
      </c>
      <c r="O3" s="12" t="s">
        <v>56</v>
      </c>
      <c r="P3" s="12" t="s">
        <v>63</v>
      </c>
      <c r="Q3" s="12" t="s">
        <v>62</v>
      </c>
      <c r="R3" s="12" t="s">
        <v>64</v>
      </c>
      <c r="S3" s="11" t="s">
        <v>65</v>
      </c>
      <c r="T3" s="11" t="s">
        <v>71</v>
      </c>
      <c r="U3" s="2"/>
      <c r="V3" s="2"/>
      <c r="W3" s="2"/>
      <c r="X3" s="2"/>
      <c r="Y3" s="2"/>
      <c r="Z3" s="2"/>
      <c r="AA3" s="2"/>
    </row>
    <row r="4" spans="1:27" s="1" customFormat="1" ht="15.75" customHeight="1" x14ac:dyDescent="0.25">
      <c r="A4" s="15"/>
      <c r="B4" s="13" t="s">
        <v>44</v>
      </c>
      <c r="C4" s="13"/>
      <c r="D4" s="14">
        <f>SUM(D5:D13)</f>
        <v>105378</v>
      </c>
      <c r="E4" s="14">
        <f t="shared" ref="E4:T4" si="0">SUM(E5:E13)</f>
        <v>82579</v>
      </c>
      <c r="F4" s="14">
        <f t="shared" si="0"/>
        <v>81840</v>
      </c>
      <c r="G4" s="14">
        <f t="shared" si="0"/>
        <v>739</v>
      </c>
      <c r="H4" s="14">
        <f t="shared" si="0"/>
        <v>738</v>
      </c>
      <c r="I4" s="14">
        <f t="shared" si="0"/>
        <v>647</v>
      </c>
      <c r="J4" s="14">
        <f t="shared" si="0"/>
        <v>22</v>
      </c>
      <c r="K4" s="14">
        <f t="shared" si="0"/>
        <v>69</v>
      </c>
      <c r="L4" s="14">
        <f t="shared" si="0"/>
        <v>1</v>
      </c>
      <c r="M4" s="14">
        <f t="shared" si="0"/>
        <v>0</v>
      </c>
      <c r="N4" s="14">
        <f t="shared" si="0"/>
        <v>720</v>
      </c>
      <c r="O4" s="14">
        <f t="shared" si="0"/>
        <v>203</v>
      </c>
      <c r="P4" s="14">
        <f t="shared" si="0"/>
        <v>448</v>
      </c>
      <c r="Q4" s="14">
        <f t="shared" si="0"/>
        <v>69</v>
      </c>
      <c r="R4" s="14">
        <f t="shared" si="0"/>
        <v>0</v>
      </c>
      <c r="S4" s="14">
        <f t="shared" si="0"/>
        <v>0</v>
      </c>
      <c r="T4" s="14">
        <f t="shared" si="0"/>
        <v>0</v>
      </c>
      <c r="U4" s="2"/>
      <c r="V4" s="2"/>
      <c r="W4" s="2"/>
      <c r="X4" s="2"/>
      <c r="Y4" s="2"/>
      <c r="Z4" s="2"/>
      <c r="AA4" s="2"/>
    </row>
    <row r="5" spans="1:27" ht="15.75" customHeight="1" x14ac:dyDescent="0.25">
      <c r="A5" s="16" t="str">
        <f>"120101"</f>
        <v>120101</v>
      </c>
      <c r="B5" s="16" t="s">
        <v>2</v>
      </c>
      <c r="C5" s="16" t="s">
        <v>50</v>
      </c>
      <c r="D5" s="16">
        <v>28034</v>
      </c>
      <c r="E5" s="16">
        <v>22654</v>
      </c>
      <c r="F5" s="16">
        <v>22454</v>
      </c>
      <c r="G5" s="16">
        <v>200</v>
      </c>
      <c r="H5" s="16">
        <v>200</v>
      </c>
      <c r="I5" s="16">
        <v>161</v>
      </c>
      <c r="J5" s="16">
        <v>4</v>
      </c>
      <c r="K5" s="16">
        <v>35</v>
      </c>
      <c r="L5" s="16">
        <v>0</v>
      </c>
      <c r="M5" s="16">
        <v>0</v>
      </c>
      <c r="N5" s="16">
        <v>298</v>
      </c>
      <c r="O5" s="16">
        <v>89</v>
      </c>
      <c r="P5" s="16">
        <v>174</v>
      </c>
      <c r="Q5" s="16">
        <v>35</v>
      </c>
      <c r="R5" s="16">
        <v>0</v>
      </c>
      <c r="S5" s="16">
        <v>0</v>
      </c>
      <c r="T5" s="16">
        <v>0</v>
      </c>
    </row>
    <row r="6" spans="1:27" ht="15.75" customHeight="1" x14ac:dyDescent="0.25">
      <c r="A6" s="16" t="str">
        <f>"120102"</f>
        <v>120102</v>
      </c>
      <c r="B6" s="16" t="s">
        <v>3</v>
      </c>
      <c r="C6" s="16" t="s">
        <v>50</v>
      </c>
      <c r="D6" s="16">
        <v>20120</v>
      </c>
      <c r="E6" s="16">
        <v>15729</v>
      </c>
      <c r="F6" s="16">
        <v>15626</v>
      </c>
      <c r="G6" s="16">
        <v>103</v>
      </c>
      <c r="H6" s="16">
        <v>103</v>
      </c>
      <c r="I6" s="16">
        <v>96</v>
      </c>
      <c r="J6" s="16">
        <v>3</v>
      </c>
      <c r="K6" s="16">
        <v>4</v>
      </c>
      <c r="L6" s="16">
        <v>0</v>
      </c>
      <c r="M6" s="16">
        <v>0</v>
      </c>
      <c r="N6" s="16">
        <v>108</v>
      </c>
      <c r="O6" s="16">
        <v>28</v>
      </c>
      <c r="P6" s="16">
        <v>76</v>
      </c>
      <c r="Q6" s="16">
        <v>4</v>
      </c>
      <c r="R6" s="16">
        <v>0</v>
      </c>
      <c r="S6" s="16">
        <v>0</v>
      </c>
      <c r="T6" s="16">
        <v>0</v>
      </c>
    </row>
    <row r="7" spans="1:27" ht="15.75" customHeight="1" x14ac:dyDescent="0.25">
      <c r="A7" s="16" t="str">
        <f>"120103"</f>
        <v>120103</v>
      </c>
      <c r="B7" s="16" t="s">
        <v>4</v>
      </c>
      <c r="C7" s="16" t="s">
        <v>50</v>
      </c>
      <c r="D7" s="16">
        <v>6466</v>
      </c>
      <c r="E7" s="16">
        <v>5172</v>
      </c>
      <c r="F7" s="16">
        <v>5107</v>
      </c>
      <c r="G7" s="16">
        <v>65</v>
      </c>
      <c r="H7" s="16">
        <v>65</v>
      </c>
      <c r="I7" s="16">
        <v>56</v>
      </c>
      <c r="J7" s="16">
        <v>3</v>
      </c>
      <c r="K7" s="16">
        <v>6</v>
      </c>
      <c r="L7" s="16">
        <v>0</v>
      </c>
      <c r="M7" s="16">
        <v>0</v>
      </c>
      <c r="N7" s="16">
        <v>27</v>
      </c>
      <c r="O7" s="16">
        <v>7</v>
      </c>
      <c r="P7" s="16">
        <v>14</v>
      </c>
      <c r="Q7" s="16">
        <v>6</v>
      </c>
      <c r="R7" s="16">
        <v>0</v>
      </c>
      <c r="S7" s="16">
        <v>0</v>
      </c>
      <c r="T7" s="16">
        <v>0</v>
      </c>
    </row>
    <row r="8" spans="1:27" ht="15.75" customHeight="1" x14ac:dyDescent="0.25">
      <c r="A8" s="16" t="str">
        <f>"120104"</f>
        <v>120104</v>
      </c>
      <c r="B8" s="16" t="s">
        <v>5</v>
      </c>
      <c r="C8" s="16" t="s">
        <v>50</v>
      </c>
      <c r="D8" s="16">
        <v>5641</v>
      </c>
      <c r="E8" s="16">
        <v>4327</v>
      </c>
      <c r="F8" s="16">
        <v>4267</v>
      </c>
      <c r="G8" s="16">
        <v>60</v>
      </c>
      <c r="H8" s="16">
        <v>60</v>
      </c>
      <c r="I8" s="16">
        <v>49</v>
      </c>
      <c r="J8" s="16">
        <v>2</v>
      </c>
      <c r="K8" s="16">
        <v>9</v>
      </c>
      <c r="L8" s="16">
        <v>0</v>
      </c>
      <c r="M8" s="16">
        <v>0</v>
      </c>
      <c r="N8" s="16">
        <v>45</v>
      </c>
      <c r="O8" s="16">
        <v>7</v>
      </c>
      <c r="P8" s="16">
        <v>29</v>
      </c>
      <c r="Q8" s="16">
        <v>9</v>
      </c>
      <c r="R8" s="16">
        <v>0</v>
      </c>
      <c r="S8" s="16">
        <v>0</v>
      </c>
      <c r="T8" s="16">
        <v>0</v>
      </c>
    </row>
    <row r="9" spans="1:27" ht="15.75" customHeight="1" x14ac:dyDescent="0.25">
      <c r="A9" s="16" t="str">
        <f>"120105"</f>
        <v>120105</v>
      </c>
      <c r="B9" s="16" t="s">
        <v>6</v>
      </c>
      <c r="C9" s="16" t="s">
        <v>50</v>
      </c>
      <c r="D9" s="16">
        <v>8293</v>
      </c>
      <c r="E9" s="16">
        <v>6413</v>
      </c>
      <c r="F9" s="16">
        <v>6331</v>
      </c>
      <c r="G9" s="16">
        <v>82</v>
      </c>
      <c r="H9" s="16">
        <v>82</v>
      </c>
      <c r="I9" s="16">
        <v>81</v>
      </c>
      <c r="J9" s="16">
        <v>1</v>
      </c>
      <c r="K9" s="16">
        <v>0</v>
      </c>
      <c r="L9" s="16">
        <v>0</v>
      </c>
      <c r="M9" s="16">
        <v>0</v>
      </c>
      <c r="N9" s="16">
        <v>50</v>
      </c>
      <c r="O9" s="16">
        <v>21</v>
      </c>
      <c r="P9" s="16">
        <v>29</v>
      </c>
      <c r="Q9" s="16">
        <v>0</v>
      </c>
      <c r="R9" s="16">
        <v>0</v>
      </c>
      <c r="S9" s="16">
        <v>0</v>
      </c>
      <c r="T9" s="16">
        <v>0</v>
      </c>
    </row>
    <row r="10" spans="1:27" ht="15.75" customHeight="1" x14ac:dyDescent="0.25">
      <c r="A10" s="16" t="str">
        <f>"120106"</f>
        <v>120106</v>
      </c>
      <c r="B10" s="16" t="s">
        <v>7</v>
      </c>
      <c r="C10" s="16" t="s">
        <v>50</v>
      </c>
      <c r="D10" s="16">
        <v>14213</v>
      </c>
      <c r="E10" s="16">
        <v>10865</v>
      </c>
      <c r="F10" s="16">
        <v>10807</v>
      </c>
      <c r="G10" s="16">
        <v>58</v>
      </c>
      <c r="H10" s="16">
        <v>58</v>
      </c>
      <c r="I10" s="16">
        <v>54</v>
      </c>
      <c r="J10" s="16">
        <v>0</v>
      </c>
      <c r="K10" s="16">
        <v>4</v>
      </c>
      <c r="L10" s="16">
        <v>0</v>
      </c>
      <c r="M10" s="16">
        <v>0</v>
      </c>
      <c r="N10" s="16">
        <v>67</v>
      </c>
      <c r="O10" s="16">
        <v>17</v>
      </c>
      <c r="P10" s="16">
        <v>46</v>
      </c>
      <c r="Q10" s="16">
        <v>4</v>
      </c>
      <c r="R10" s="16">
        <v>0</v>
      </c>
      <c r="S10" s="16">
        <v>0</v>
      </c>
      <c r="T10" s="16">
        <v>0</v>
      </c>
    </row>
    <row r="11" spans="1:27" ht="15.75" customHeight="1" x14ac:dyDescent="0.25">
      <c r="A11" s="16" t="str">
        <f>"120107"</f>
        <v>120107</v>
      </c>
      <c r="B11" s="16" t="s">
        <v>8</v>
      </c>
      <c r="C11" s="16" t="s">
        <v>50</v>
      </c>
      <c r="D11" s="16">
        <v>11354</v>
      </c>
      <c r="E11" s="16">
        <v>8893</v>
      </c>
      <c r="F11" s="16">
        <v>8825</v>
      </c>
      <c r="G11" s="16">
        <v>68</v>
      </c>
      <c r="H11" s="16">
        <v>68</v>
      </c>
      <c r="I11" s="16">
        <v>54</v>
      </c>
      <c r="J11" s="16">
        <v>6</v>
      </c>
      <c r="K11" s="16">
        <v>8</v>
      </c>
      <c r="L11" s="16">
        <v>0</v>
      </c>
      <c r="M11" s="16">
        <v>0</v>
      </c>
      <c r="N11" s="16">
        <v>65</v>
      </c>
      <c r="O11" s="16">
        <v>16</v>
      </c>
      <c r="P11" s="16">
        <v>41</v>
      </c>
      <c r="Q11" s="16">
        <v>8</v>
      </c>
      <c r="R11" s="16">
        <v>0</v>
      </c>
      <c r="S11" s="16">
        <v>0</v>
      </c>
      <c r="T11" s="16">
        <v>0</v>
      </c>
    </row>
    <row r="12" spans="1:27" ht="15.75" customHeight="1" x14ac:dyDescent="0.25">
      <c r="A12" s="16" t="str">
        <f>"120108"</f>
        <v>120108</v>
      </c>
      <c r="B12" s="16" t="s">
        <v>9</v>
      </c>
      <c r="C12" s="16" t="s">
        <v>50</v>
      </c>
      <c r="D12" s="16">
        <v>5725</v>
      </c>
      <c r="E12" s="16">
        <v>4339</v>
      </c>
      <c r="F12" s="16">
        <v>4262</v>
      </c>
      <c r="G12" s="16">
        <v>77</v>
      </c>
      <c r="H12" s="16">
        <v>76</v>
      </c>
      <c r="I12" s="16">
        <v>71</v>
      </c>
      <c r="J12" s="16">
        <v>3</v>
      </c>
      <c r="K12" s="16">
        <v>2</v>
      </c>
      <c r="L12" s="16">
        <v>1</v>
      </c>
      <c r="M12" s="16">
        <v>0</v>
      </c>
      <c r="N12" s="16">
        <v>36</v>
      </c>
      <c r="O12" s="16">
        <v>10</v>
      </c>
      <c r="P12" s="16">
        <v>24</v>
      </c>
      <c r="Q12" s="16">
        <v>2</v>
      </c>
      <c r="R12" s="16">
        <v>0</v>
      </c>
      <c r="S12" s="16">
        <v>0</v>
      </c>
      <c r="T12" s="16">
        <v>0</v>
      </c>
    </row>
    <row r="13" spans="1:27" ht="15.75" customHeight="1" x14ac:dyDescent="0.25">
      <c r="A13" s="16" t="str">
        <f>"120109"</f>
        <v>120109</v>
      </c>
      <c r="B13" s="16" t="s">
        <v>10</v>
      </c>
      <c r="C13" s="16" t="s">
        <v>50</v>
      </c>
      <c r="D13" s="16">
        <v>5532</v>
      </c>
      <c r="E13" s="16">
        <v>4187</v>
      </c>
      <c r="F13" s="16">
        <v>4161</v>
      </c>
      <c r="G13" s="16">
        <v>26</v>
      </c>
      <c r="H13" s="16">
        <v>26</v>
      </c>
      <c r="I13" s="16">
        <v>25</v>
      </c>
      <c r="J13" s="16">
        <v>0</v>
      </c>
      <c r="K13" s="16">
        <v>1</v>
      </c>
      <c r="L13" s="16">
        <v>0</v>
      </c>
      <c r="M13" s="16">
        <v>0</v>
      </c>
      <c r="N13" s="16">
        <v>24</v>
      </c>
      <c r="O13" s="16">
        <v>8</v>
      </c>
      <c r="P13" s="16">
        <v>15</v>
      </c>
      <c r="Q13" s="16">
        <v>1</v>
      </c>
      <c r="R13" s="16">
        <v>0</v>
      </c>
      <c r="S13" s="16">
        <v>0</v>
      </c>
      <c r="T13" s="16">
        <v>0</v>
      </c>
    </row>
    <row r="14" spans="1:27" ht="15.75" customHeight="1" x14ac:dyDescent="0.25">
      <c r="A14" s="15"/>
      <c r="B14" s="13" t="s">
        <v>45</v>
      </c>
      <c r="C14" s="13"/>
      <c r="D14" s="14">
        <f>SUM(D15:D21)</f>
        <v>91728</v>
      </c>
      <c r="E14" s="14">
        <f t="shared" ref="E14:T14" si="1">SUM(E15:E21)</f>
        <v>73007</v>
      </c>
      <c r="F14" s="14">
        <f t="shared" si="1"/>
        <v>72629</v>
      </c>
      <c r="G14" s="14">
        <f t="shared" si="1"/>
        <v>378</v>
      </c>
      <c r="H14" s="14">
        <f t="shared" si="1"/>
        <v>376</v>
      </c>
      <c r="I14" s="14">
        <f t="shared" si="1"/>
        <v>321</v>
      </c>
      <c r="J14" s="14">
        <f t="shared" si="1"/>
        <v>23</v>
      </c>
      <c r="K14" s="14">
        <f t="shared" si="1"/>
        <v>32</v>
      </c>
      <c r="L14" s="14">
        <f t="shared" si="1"/>
        <v>2</v>
      </c>
      <c r="M14" s="14">
        <f t="shared" si="1"/>
        <v>0</v>
      </c>
      <c r="N14" s="14">
        <f t="shared" si="1"/>
        <v>666</v>
      </c>
      <c r="O14" s="14">
        <f t="shared" si="1"/>
        <v>238</v>
      </c>
      <c r="P14" s="14">
        <f t="shared" si="1"/>
        <v>396</v>
      </c>
      <c r="Q14" s="14">
        <f t="shared" si="1"/>
        <v>32</v>
      </c>
      <c r="R14" s="14">
        <f t="shared" si="1"/>
        <v>0</v>
      </c>
      <c r="S14" s="14">
        <f t="shared" si="1"/>
        <v>0</v>
      </c>
      <c r="T14" s="14">
        <f t="shared" si="1"/>
        <v>0</v>
      </c>
    </row>
    <row r="15" spans="1:27" ht="15.75" customHeight="1" x14ac:dyDescent="0.25">
      <c r="A15" s="16" t="str">
        <f>"120201"</f>
        <v>120201</v>
      </c>
      <c r="B15" s="16" t="s">
        <v>11</v>
      </c>
      <c r="C15" s="16" t="s">
        <v>51</v>
      </c>
      <c r="D15" s="16">
        <v>8142</v>
      </c>
      <c r="E15" s="16">
        <v>6603</v>
      </c>
      <c r="F15" s="16">
        <v>6576</v>
      </c>
      <c r="G15" s="16">
        <v>27</v>
      </c>
      <c r="H15" s="16">
        <v>26</v>
      </c>
      <c r="I15" s="16">
        <v>22</v>
      </c>
      <c r="J15" s="16">
        <v>2</v>
      </c>
      <c r="K15" s="16">
        <v>2</v>
      </c>
      <c r="L15" s="16">
        <v>1</v>
      </c>
      <c r="M15" s="16">
        <v>0</v>
      </c>
      <c r="N15" s="16">
        <v>53</v>
      </c>
      <c r="O15" s="16">
        <v>24</v>
      </c>
      <c r="P15" s="16">
        <v>27</v>
      </c>
      <c r="Q15" s="16">
        <v>2</v>
      </c>
      <c r="R15" s="16">
        <v>0</v>
      </c>
      <c r="S15" s="16">
        <v>0</v>
      </c>
      <c r="T15" s="16">
        <v>0</v>
      </c>
    </row>
    <row r="16" spans="1:27" ht="15.75" customHeight="1" x14ac:dyDescent="0.25">
      <c r="A16" s="16" t="str">
        <f>"120202"</f>
        <v>120202</v>
      </c>
      <c r="B16" s="16" t="s">
        <v>12</v>
      </c>
      <c r="C16" s="16" t="s">
        <v>51</v>
      </c>
      <c r="D16" s="16">
        <v>35345</v>
      </c>
      <c r="E16" s="16">
        <v>28514</v>
      </c>
      <c r="F16" s="16">
        <v>28401</v>
      </c>
      <c r="G16" s="16">
        <v>113</v>
      </c>
      <c r="H16" s="16">
        <v>112</v>
      </c>
      <c r="I16" s="16">
        <v>93</v>
      </c>
      <c r="J16" s="16">
        <v>8</v>
      </c>
      <c r="K16" s="16">
        <v>11</v>
      </c>
      <c r="L16" s="16">
        <v>1</v>
      </c>
      <c r="M16" s="16">
        <v>0</v>
      </c>
      <c r="N16" s="16">
        <v>291</v>
      </c>
      <c r="O16" s="16">
        <v>105</v>
      </c>
      <c r="P16" s="16">
        <v>175</v>
      </c>
      <c r="Q16" s="16">
        <v>11</v>
      </c>
      <c r="R16" s="16">
        <v>0</v>
      </c>
      <c r="S16" s="16">
        <v>0</v>
      </c>
      <c r="T16" s="16">
        <v>0</v>
      </c>
    </row>
    <row r="17" spans="1:20" ht="15.75" customHeight="1" x14ac:dyDescent="0.25">
      <c r="A17" s="16" t="str">
        <f>"120203"</f>
        <v>120203</v>
      </c>
      <c r="B17" s="16" t="s">
        <v>13</v>
      </c>
      <c r="C17" s="16" t="s">
        <v>51</v>
      </c>
      <c r="D17" s="16">
        <v>9791</v>
      </c>
      <c r="E17" s="16">
        <v>7585</v>
      </c>
      <c r="F17" s="16">
        <v>7523</v>
      </c>
      <c r="G17" s="16">
        <v>62</v>
      </c>
      <c r="H17" s="16">
        <v>62</v>
      </c>
      <c r="I17" s="16">
        <v>53</v>
      </c>
      <c r="J17" s="16">
        <v>3</v>
      </c>
      <c r="K17" s="16">
        <v>6</v>
      </c>
      <c r="L17" s="16">
        <v>0</v>
      </c>
      <c r="M17" s="16">
        <v>0</v>
      </c>
      <c r="N17" s="16">
        <v>74</v>
      </c>
      <c r="O17" s="16">
        <v>22</v>
      </c>
      <c r="P17" s="16">
        <v>46</v>
      </c>
      <c r="Q17" s="16">
        <v>6</v>
      </c>
      <c r="R17" s="16">
        <v>0</v>
      </c>
      <c r="S17" s="16">
        <v>0</v>
      </c>
      <c r="T17" s="16">
        <v>0</v>
      </c>
    </row>
    <row r="18" spans="1:20" ht="15.75" customHeight="1" x14ac:dyDescent="0.25">
      <c r="A18" s="16" t="str">
        <f>"120204"</f>
        <v>120204</v>
      </c>
      <c r="B18" s="16" t="s">
        <v>14</v>
      </c>
      <c r="C18" s="16" t="s">
        <v>51</v>
      </c>
      <c r="D18" s="16">
        <v>14623</v>
      </c>
      <c r="E18" s="16">
        <v>11611</v>
      </c>
      <c r="F18" s="16">
        <v>11535</v>
      </c>
      <c r="G18" s="16">
        <v>76</v>
      </c>
      <c r="H18" s="16">
        <v>76</v>
      </c>
      <c r="I18" s="16">
        <v>62</v>
      </c>
      <c r="J18" s="16">
        <v>6</v>
      </c>
      <c r="K18" s="16">
        <v>8</v>
      </c>
      <c r="L18" s="16">
        <v>0</v>
      </c>
      <c r="M18" s="16">
        <v>0</v>
      </c>
      <c r="N18" s="16">
        <v>91</v>
      </c>
      <c r="O18" s="16">
        <v>35</v>
      </c>
      <c r="P18" s="16">
        <v>48</v>
      </c>
      <c r="Q18" s="16">
        <v>8</v>
      </c>
      <c r="R18" s="16">
        <v>0</v>
      </c>
      <c r="S18" s="16">
        <v>0</v>
      </c>
      <c r="T18" s="16">
        <v>0</v>
      </c>
    </row>
    <row r="19" spans="1:20" ht="15.75" customHeight="1" x14ac:dyDescent="0.25">
      <c r="A19" s="16" t="str">
        <f>"120205"</f>
        <v>120205</v>
      </c>
      <c r="B19" s="16" t="s">
        <v>15</v>
      </c>
      <c r="C19" s="16" t="s">
        <v>51</v>
      </c>
      <c r="D19" s="16">
        <v>7967</v>
      </c>
      <c r="E19" s="16">
        <v>6132</v>
      </c>
      <c r="F19" s="16">
        <v>6081</v>
      </c>
      <c r="G19" s="16">
        <v>51</v>
      </c>
      <c r="H19" s="16">
        <v>51</v>
      </c>
      <c r="I19" s="16">
        <v>44</v>
      </c>
      <c r="J19" s="16">
        <v>3</v>
      </c>
      <c r="K19" s="16">
        <v>4</v>
      </c>
      <c r="L19" s="16">
        <v>0</v>
      </c>
      <c r="M19" s="16">
        <v>0</v>
      </c>
      <c r="N19" s="16">
        <v>42</v>
      </c>
      <c r="O19" s="16">
        <v>19</v>
      </c>
      <c r="P19" s="16">
        <v>19</v>
      </c>
      <c r="Q19" s="16">
        <v>4</v>
      </c>
      <c r="R19" s="16">
        <v>0</v>
      </c>
      <c r="S19" s="16">
        <v>0</v>
      </c>
      <c r="T19" s="16">
        <v>0</v>
      </c>
    </row>
    <row r="20" spans="1:20" ht="15.75" customHeight="1" x14ac:dyDescent="0.25">
      <c r="A20" s="16" t="str">
        <f>"120206"</f>
        <v>120206</v>
      </c>
      <c r="B20" s="16" t="s">
        <v>16</v>
      </c>
      <c r="C20" s="16" t="s">
        <v>51</v>
      </c>
      <c r="D20" s="16">
        <v>6647</v>
      </c>
      <c r="E20" s="16">
        <v>5032</v>
      </c>
      <c r="F20" s="16">
        <v>5010</v>
      </c>
      <c r="G20" s="16">
        <v>22</v>
      </c>
      <c r="H20" s="16">
        <v>22</v>
      </c>
      <c r="I20" s="16">
        <v>21</v>
      </c>
      <c r="J20" s="16">
        <v>1</v>
      </c>
      <c r="K20" s="16">
        <v>0</v>
      </c>
      <c r="L20" s="16">
        <v>0</v>
      </c>
      <c r="M20" s="16">
        <v>0</v>
      </c>
      <c r="N20" s="16">
        <v>47</v>
      </c>
      <c r="O20" s="16">
        <v>16</v>
      </c>
      <c r="P20" s="16">
        <v>31</v>
      </c>
      <c r="Q20" s="16">
        <v>0</v>
      </c>
      <c r="R20" s="16">
        <v>0</v>
      </c>
      <c r="S20" s="16">
        <v>0</v>
      </c>
      <c r="T20" s="16">
        <v>0</v>
      </c>
    </row>
    <row r="21" spans="1:20" ht="15.75" customHeight="1" x14ac:dyDescent="0.25">
      <c r="A21" s="16" t="str">
        <f>"120207"</f>
        <v>120207</v>
      </c>
      <c r="B21" s="16" t="s">
        <v>17</v>
      </c>
      <c r="C21" s="16" t="s">
        <v>51</v>
      </c>
      <c r="D21" s="16">
        <v>9213</v>
      </c>
      <c r="E21" s="16">
        <v>7530</v>
      </c>
      <c r="F21" s="16">
        <v>7503</v>
      </c>
      <c r="G21" s="16">
        <v>27</v>
      </c>
      <c r="H21" s="16">
        <v>27</v>
      </c>
      <c r="I21" s="16">
        <v>26</v>
      </c>
      <c r="J21" s="16">
        <v>0</v>
      </c>
      <c r="K21" s="16">
        <v>1</v>
      </c>
      <c r="L21" s="16">
        <v>0</v>
      </c>
      <c r="M21" s="16">
        <v>0</v>
      </c>
      <c r="N21" s="16">
        <v>68</v>
      </c>
      <c r="O21" s="16">
        <v>17</v>
      </c>
      <c r="P21" s="16">
        <v>50</v>
      </c>
      <c r="Q21" s="16">
        <v>1</v>
      </c>
      <c r="R21" s="16">
        <v>0</v>
      </c>
      <c r="S21" s="16">
        <v>0</v>
      </c>
      <c r="T21" s="16">
        <v>0</v>
      </c>
    </row>
    <row r="22" spans="1:20" ht="15.75" customHeight="1" x14ac:dyDescent="0.25">
      <c r="A22" s="15"/>
      <c r="B22" s="13" t="s">
        <v>48</v>
      </c>
      <c r="C22" s="13"/>
      <c r="D22" s="14">
        <f>SUM(D23:D29)</f>
        <v>57684</v>
      </c>
      <c r="E22" s="14">
        <f t="shared" ref="E22:T22" si="2">SUM(E23:E29)</f>
        <v>46967</v>
      </c>
      <c r="F22" s="14">
        <f t="shared" si="2"/>
        <v>46702</v>
      </c>
      <c r="G22" s="14">
        <f t="shared" si="2"/>
        <v>265</v>
      </c>
      <c r="H22" s="14">
        <f t="shared" si="2"/>
        <v>265</v>
      </c>
      <c r="I22" s="14">
        <f t="shared" si="2"/>
        <v>209</v>
      </c>
      <c r="J22" s="14">
        <f t="shared" si="2"/>
        <v>9</v>
      </c>
      <c r="K22" s="14">
        <f t="shared" si="2"/>
        <v>47</v>
      </c>
      <c r="L22" s="14">
        <f t="shared" si="2"/>
        <v>0</v>
      </c>
      <c r="M22" s="14">
        <f t="shared" si="2"/>
        <v>0</v>
      </c>
      <c r="N22" s="14">
        <f t="shared" si="2"/>
        <v>427</v>
      </c>
      <c r="O22" s="14">
        <f t="shared" si="2"/>
        <v>129</v>
      </c>
      <c r="P22" s="14">
        <f t="shared" si="2"/>
        <v>251</v>
      </c>
      <c r="Q22" s="14">
        <f t="shared" si="2"/>
        <v>47</v>
      </c>
      <c r="R22" s="14">
        <f t="shared" si="2"/>
        <v>0</v>
      </c>
      <c r="S22" s="14">
        <f t="shared" si="2"/>
        <v>0</v>
      </c>
      <c r="T22" s="14">
        <f t="shared" si="2"/>
        <v>0</v>
      </c>
    </row>
    <row r="23" spans="1:20" ht="15.75" customHeight="1" x14ac:dyDescent="0.25">
      <c r="A23" s="16" t="str">
        <f>"120401"</f>
        <v>120401</v>
      </c>
      <c r="B23" s="16" t="s">
        <v>18</v>
      </c>
      <c r="C23" s="16" t="s">
        <v>52</v>
      </c>
      <c r="D23" s="16">
        <v>2587</v>
      </c>
      <c r="E23" s="16">
        <v>2213</v>
      </c>
      <c r="F23" s="16">
        <v>2196</v>
      </c>
      <c r="G23" s="16">
        <v>17</v>
      </c>
      <c r="H23" s="16">
        <v>17</v>
      </c>
      <c r="I23" s="16">
        <v>17</v>
      </c>
      <c r="J23" s="16">
        <v>0</v>
      </c>
      <c r="K23" s="16">
        <v>0</v>
      </c>
      <c r="L23" s="16">
        <v>0</v>
      </c>
      <c r="M23" s="16">
        <v>0</v>
      </c>
      <c r="N23" s="16">
        <v>20</v>
      </c>
      <c r="O23" s="16">
        <v>1</v>
      </c>
      <c r="P23" s="16">
        <v>19</v>
      </c>
      <c r="Q23" s="16">
        <v>0</v>
      </c>
      <c r="R23" s="16">
        <v>0</v>
      </c>
      <c r="S23" s="16">
        <v>0</v>
      </c>
      <c r="T23" s="16">
        <v>0</v>
      </c>
    </row>
    <row r="24" spans="1:20" ht="15.75" customHeight="1" x14ac:dyDescent="0.25">
      <c r="A24" s="16" t="str">
        <f>"120402"</f>
        <v>120402</v>
      </c>
      <c r="B24" s="16" t="s">
        <v>19</v>
      </c>
      <c r="C24" s="16" t="s">
        <v>52</v>
      </c>
      <c r="D24" s="16">
        <v>20621</v>
      </c>
      <c r="E24" s="16">
        <v>16695</v>
      </c>
      <c r="F24" s="16">
        <v>16604</v>
      </c>
      <c r="G24" s="16">
        <v>91</v>
      </c>
      <c r="H24" s="16">
        <v>91</v>
      </c>
      <c r="I24" s="16">
        <v>57</v>
      </c>
      <c r="J24" s="16">
        <v>7</v>
      </c>
      <c r="K24" s="16">
        <v>27</v>
      </c>
      <c r="L24" s="16">
        <v>0</v>
      </c>
      <c r="M24" s="16">
        <v>0</v>
      </c>
      <c r="N24" s="16">
        <v>153</v>
      </c>
      <c r="O24" s="16">
        <v>44</v>
      </c>
      <c r="P24" s="16">
        <v>82</v>
      </c>
      <c r="Q24" s="16">
        <v>27</v>
      </c>
      <c r="R24" s="16">
        <v>0</v>
      </c>
      <c r="S24" s="16">
        <v>0</v>
      </c>
      <c r="T24" s="16">
        <v>0</v>
      </c>
    </row>
    <row r="25" spans="1:20" ht="15.75" customHeight="1" x14ac:dyDescent="0.25">
      <c r="A25" s="16" t="str">
        <f>"120403"</f>
        <v>120403</v>
      </c>
      <c r="B25" s="16" t="s">
        <v>20</v>
      </c>
      <c r="C25" s="16" t="s">
        <v>52</v>
      </c>
      <c r="D25" s="16">
        <v>3183</v>
      </c>
      <c r="E25" s="16">
        <v>2726</v>
      </c>
      <c r="F25" s="16">
        <v>2696</v>
      </c>
      <c r="G25" s="16">
        <v>30</v>
      </c>
      <c r="H25" s="16">
        <v>30</v>
      </c>
      <c r="I25" s="16">
        <v>27</v>
      </c>
      <c r="J25" s="16">
        <v>0</v>
      </c>
      <c r="K25" s="16">
        <v>3</v>
      </c>
      <c r="L25" s="16">
        <v>0</v>
      </c>
      <c r="M25" s="16">
        <v>0</v>
      </c>
      <c r="N25" s="16">
        <v>26</v>
      </c>
      <c r="O25" s="16">
        <v>9</v>
      </c>
      <c r="P25" s="16">
        <v>14</v>
      </c>
      <c r="Q25" s="16">
        <v>3</v>
      </c>
      <c r="R25" s="16">
        <v>0</v>
      </c>
      <c r="S25" s="16">
        <v>0</v>
      </c>
      <c r="T25" s="16">
        <v>0</v>
      </c>
    </row>
    <row r="26" spans="1:20" ht="15.75" customHeight="1" x14ac:dyDescent="0.25">
      <c r="A26" s="16" t="str">
        <f>"120404"</f>
        <v>120404</v>
      </c>
      <c r="B26" s="16" t="s">
        <v>21</v>
      </c>
      <c r="C26" s="16" t="s">
        <v>52</v>
      </c>
      <c r="D26" s="16">
        <v>3328</v>
      </c>
      <c r="E26" s="16">
        <v>2742</v>
      </c>
      <c r="F26" s="16">
        <v>2707</v>
      </c>
      <c r="G26" s="16">
        <v>35</v>
      </c>
      <c r="H26" s="16">
        <v>35</v>
      </c>
      <c r="I26" s="16">
        <v>24</v>
      </c>
      <c r="J26" s="16">
        <v>2</v>
      </c>
      <c r="K26" s="16">
        <v>9</v>
      </c>
      <c r="L26" s="16">
        <v>0</v>
      </c>
      <c r="M26" s="16">
        <v>0</v>
      </c>
      <c r="N26" s="16">
        <v>28</v>
      </c>
      <c r="O26" s="16">
        <v>7</v>
      </c>
      <c r="P26" s="16">
        <v>12</v>
      </c>
      <c r="Q26" s="16">
        <v>9</v>
      </c>
      <c r="R26" s="16">
        <v>0</v>
      </c>
      <c r="S26" s="16">
        <v>0</v>
      </c>
      <c r="T26" s="16">
        <v>0</v>
      </c>
    </row>
    <row r="27" spans="1:20" ht="15.75" customHeight="1" x14ac:dyDescent="0.25">
      <c r="A27" s="16" t="str">
        <f>"120405"</f>
        <v>120405</v>
      </c>
      <c r="B27" s="16" t="s">
        <v>22</v>
      </c>
      <c r="C27" s="16" t="s">
        <v>52</v>
      </c>
      <c r="D27" s="16">
        <v>7772</v>
      </c>
      <c r="E27" s="16">
        <v>6257</v>
      </c>
      <c r="F27" s="16">
        <v>6248</v>
      </c>
      <c r="G27" s="16">
        <v>9</v>
      </c>
      <c r="H27" s="16">
        <v>9</v>
      </c>
      <c r="I27" s="16">
        <v>8</v>
      </c>
      <c r="J27" s="16">
        <v>0</v>
      </c>
      <c r="K27" s="16">
        <v>1</v>
      </c>
      <c r="L27" s="16">
        <v>0</v>
      </c>
      <c r="M27" s="16">
        <v>0</v>
      </c>
      <c r="N27" s="16">
        <v>57</v>
      </c>
      <c r="O27" s="16">
        <v>18</v>
      </c>
      <c r="P27" s="16">
        <v>38</v>
      </c>
      <c r="Q27" s="16">
        <v>1</v>
      </c>
      <c r="R27" s="16">
        <v>0</v>
      </c>
      <c r="S27" s="16">
        <v>0</v>
      </c>
      <c r="T27" s="16">
        <v>0</v>
      </c>
    </row>
    <row r="28" spans="1:20" ht="15.75" customHeight="1" x14ac:dyDescent="0.25">
      <c r="A28" s="16" t="str">
        <f>"120406"</f>
        <v>120406</v>
      </c>
      <c r="B28" s="16" t="s">
        <v>23</v>
      </c>
      <c r="C28" s="16" t="s">
        <v>52</v>
      </c>
      <c r="D28" s="16">
        <v>7467</v>
      </c>
      <c r="E28" s="16">
        <v>5943</v>
      </c>
      <c r="F28" s="16">
        <v>5919</v>
      </c>
      <c r="G28" s="16">
        <v>24</v>
      </c>
      <c r="H28" s="16">
        <v>24</v>
      </c>
      <c r="I28" s="16">
        <v>23</v>
      </c>
      <c r="J28" s="16">
        <v>0</v>
      </c>
      <c r="K28" s="16">
        <v>1</v>
      </c>
      <c r="L28" s="16">
        <v>0</v>
      </c>
      <c r="M28" s="16">
        <v>0</v>
      </c>
      <c r="N28" s="16">
        <v>51</v>
      </c>
      <c r="O28" s="16">
        <v>25</v>
      </c>
      <c r="P28" s="16">
        <v>25</v>
      </c>
      <c r="Q28" s="16">
        <v>1</v>
      </c>
      <c r="R28" s="16">
        <v>0</v>
      </c>
      <c r="S28" s="16">
        <v>0</v>
      </c>
      <c r="T28" s="16">
        <v>0</v>
      </c>
    </row>
    <row r="29" spans="1:20" ht="15.75" customHeight="1" x14ac:dyDescent="0.25">
      <c r="A29" s="16" t="str">
        <f>"120407"</f>
        <v>120407</v>
      </c>
      <c r="B29" s="16" t="s">
        <v>24</v>
      </c>
      <c r="C29" s="16" t="s">
        <v>52</v>
      </c>
      <c r="D29" s="16">
        <v>12726</v>
      </c>
      <c r="E29" s="16">
        <v>10391</v>
      </c>
      <c r="F29" s="16">
        <v>10332</v>
      </c>
      <c r="G29" s="16">
        <v>59</v>
      </c>
      <c r="H29" s="16">
        <v>59</v>
      </c>
      <c r="I29" s="16">
        <v>53</v>
      </c>
      <c r="J29" s="16">
        <v>0</v>
      </c>
      <c r="K29" s="16">
        <v>6</v>
      </c>
      <c r="L29" s="16">
        <v>0</v>
      </c>
      <c r="M29" s="16">
        <v>0</v>
      </c>
      <c r="N29" s="16">
        <v>92</v>
      </c>
      <c r="O29" s="16">
        <v>25</v>
      </c>
      <c r="P29" s="16">
        <v>61</v>
      </c>
      <c r="Q29" s="16">
        <v>6</v>
      </c>
      <c r="R29" s="16">
        <v>0</v>
      </c>
      <c r="S29" s="16">
        <v>0</v>
      </c>
      <c r="T29" s="16">
        <v>0</v>
      </c>
    </row>
    <row r="30" spans="1:20" ht="15.75" customHeight="1" x14ac:dyDescent="0.25">
      <c r="A30" s="15"/>
      <c r="B30" s="13" t="s">
        <v>46</v>
      </c>
      <c r="C30" s="13"/>
      <c r="D30" s="14">
        <f>SUM(D31:D46)</f>
        <v>198702</v>
      </c>
      <c r="E30" s="14">
        <f t="shared" ref="E30:T30" si="3">SUM(E31:E46)</f>
        <v>158914</v>
      </c>
      <c r="F30" s="14">
        <f t="shared" si="3"/>
        <v>157995</v>
      </c>
      <c r="G30" s="14">
        <f t="shared" si="3"/>
        <v>919</v>
      </c>
      <c r="H30" s="14">
        <f t="shared" si="3"/>
        <v>917</v>
      </c>
      <c r="I30" s="14">
        <f t="shared" si="3"/>
        <v>784</v>
      </c>
      <c r="J30" s="14">
        <f t="shared" si="3"/>
        <v>48</v>
      </c>
      <c r="K30" s="14">
        <f t="shared" si="3"/>
        <v>85</v>
      </c>
      <c r="L30" s="14">
        <f t="shared" si="3"/>
        <v>2</v>
      </c>
      <c r="M30" s="14">
        <f t="shared" si="3"/>
        <v>0</v>
      </c>
      <c r="N30" s="14">
        <f t="shared" si="3"/>
        <v>1393</v>
      </c>
      <c r="O30" s="14">
        <f t="shared" si="3"/>
        <v>610</v>
      </c>
      <c r="P30" s="14">
        <f t="shared" si="3"/>
        <v>698</v>
      </c>
      <c r="Q30" s="14">
        <f t="shared" si="3"/>
        <v>85</v>
      </c>
      <c r="R30" s="14">
        <f t="shared" si="3"/>
        <v>0</v>
      </c>
      <c r="S30" s="14">
        <f t="shared" si="3"/>
        <v>0</v>
      </c>
      <c r="T30" s="14">
        <f t="shared" si="3"/>
        <v>0</v>
      </c>
    </row>
    <row r="31" spans="1:20" ht="15.75" customHeight="1" x14ac:dyDescent="0.25">
      <c r="A31" s="16" t="str">
        <f>"121601"</f>
        <v>121601</v>
      </c>
      <c r="B31" s="16" t="s">
        <v>25</v>
      </c>
      <c r="C31" s="16" t="s">
        <v>53</v>
      </c>
      <c r="D31" s="16">
        <v>11246</v>
      </c>
      <c r="E31" s="16">
        <v>8805</v>
      </c>
      <c r="F31" s="16">
        <v>8754</v>
      </c>
      <c r="G31" s="16">
        <v>51</v>
      </c>
      <c r="H31" s="16">
        <v>51</v>
      </c>
      <c r="I31" s="16">
        <v>48</v>
      </c>
      <c r="J31" s="16">
        <v>0</v>
      </c>
      <c r="K31" s="16">
        <v>3</v>
      </c>
      <c r="L31" s="16">
        <v>0</v>
      </c>
      <c r="M31" s="16">
        <v>0</v>
      </c>
      <c r="N31" s="16">
        <v>72</v>
      </c>
      <c r="O31" s="16">
        <v>26</v>
      </c>
      <c r="P31" s="16">
        <v>43</v>
      </c>
      <c r="Q31" s="16">
        <v>3</v>
      </c>
      <c r="R31" s="16">
        <v>0</v>
      </c>
      <c r="S31" s="16">
        <v>0</v>
      </c>
      <c r="T31" s="16">
        <v>0</v>
      </c>
    </row>
    <row r="32" spans="1:20" ht="15.75" customHeight="1" x14ac:dyDescent="0.25">
      <c r="A32" s="16" t="str">
        <f>"121602"</f>
        <v>121602</v>
      </c>
      <c r="B32" s="16" t="s">
        <v>26</v>
      </c>
      <c r="C32" s="16" t="s">
        <v>53</v>
      </c>
      <c r="D32" s="16">
        <v>8868</v>
      </c>
      <c r="E32" s="16">
        <v>6894</v>
      </c>
      <c r="F32" s="16">
        <v>6865</v>
      </c>
      <c r="G32" s="16">
        <v>29</v>
      </c>
      <c r="H32" s="16">
        <v>29</v>
      </c>
      <c r="I32" s="16">
        <v>29</v>
      </c>
      <c r="J32" s="16">
        <v>0</v>
      </c>
      <c r="K32" s="16">
        <v>0</v>
      </c>
      <c r="L32" s="16">
        <v>0</v>
      </c>
      <c r="M32" s="16">
        <v>0</v>
      </c>
      <c r="N32" s="16">
        <v>47</v>
      </c>
      <c r="O32" s="16">
        <v>28</v>
      </c>
      <c r="P32" s="16">
        <v>19</v>
      </c>
      <c r="Q32" s="16">
        <v>0</v>
      </c>
      <c r="R32" s="16">
        <v>0</v>
      </c>
      <c r="S32" s="16">
        <v>0</v>
      </c>
      <c r="T32" s="16">
        <v>0</v>
      </c>
    </row>
    <row r="33" spans="1:20" ht="15.75" customHeight="1" x14ac:dyDescent="0.25">
      <c r="A33" s="16" t="str">
        <f>"121603"</f>
        <v>121603</v>
      </c>
      <c r="B33" s="16" t="s">
        <v>27</v>
      </c>
      <c r="C33" s="16" t="s">
        <v>53</v>
      </c>
      <c r="D33" s="16">
        <v>15506</v>
      </c>
      <c r="E33" s="16">
        <v>12054</v>
      </c>
      <c r="F33" s="16">
        <v>11989</v>
      </c>
      <c r="G33" s="16">
        <v>65</v>
      </c>
      <c r="H33" s="16">
        <v>65</v>
      </c>
      <c r="I33" s="16">
        <v>57</v>
      </c>
      <c r="J33" s="16">
        <v>1</v>
      </c>
      <c r="K33" s="16">
        <v>7</v>
      </c>
      <c r="L33" s="16">
        <v>0</v>
      </c>
      <c r="M33" s="16">
        <v>0</v>
      </c>
      <c r="N33" s="16">
        <v>76</v>
      </c>
      <c r="O33" s="16">
        <v>39</v>
      </c>
      <c r="P33" s="16">
        <v>30</v>
      </c>
      <c r="Q33" s="16">
        <v>7</v>
      </c>
      <c r="R33" s="16">
        <v>0</v>
      </c>
      <c r="S33" s="16">
        <v>0</v>
      </c>
      <c r="T33" s="16">
        <v>0</v>
      </c>
    </row>
    <row r="34" spans="1:20" ht="15.75" customHeight="1" x14ac:dyDescent="0.25">
      <c r="A34" s="16" t="str">
        <f>"121604"</f>
        <v>121604</v>
      </c>
      <c r="B34" s="16" t="s">
        <v>28</v>
      </c>
      <c r="C34" s="16" t="s">
        <v>53</v>
      </c>
      <c r="D34" s="16">
        <v>11794</v>
      </c>
      <c r="E34" s="16">
        <v>9461</v>
      </c>
      <c r="F34" s="16">
        <v>9420</v>
      </c>
      <c r="G34" s="16">
        <v>41</v>
      </c>
      <c r="H34" s="16">
        <v>41</v>
      </c>
      <c r="I34" s="16">
        <v>40</v>
      </c>
      <c r="J34" s="16">
        <v>0</v>
      </c>
      <c r="K34" s="16">
        <v>1</v>
      </c>
      <c r="L34" s="16">
        <v>0</v>
      </c>
      <c r="M34" s="16">
        <v>0</v>
      </c>
      <c r="N34" s="16">
        <v>59</v>
      </c>
      <c r="O34" s="16">
        <v>24</v>
      </c>
      <c r="P34" s="16">
        <v>34</v>
      </c>
      <c r="Q34" s="16">
        <v>1</v>
      </c>
      <c r="R34" s="16">
        <v>0</v>
      </c>
      <c r="S34" s="16">
        <v>0</v>
      </c>
      <c r="T34" s="16">
        <v>0</v>
      </c>
    </row>
    <row r="35" spans="1:20" ht="15.75" customHeight="1" x14ac:dyDescent="0.25">
      <c r="A35" s="16" t="str">
        <f>"121605"</f>
        <v>121605</v>
      </c>
      <c r="B35" s="16" t="s">
        <v>29</v>
      </c>
      <c r="C35" s="16" t="s">
        <v>53</v>
      </c>
      <c r="D35" s="16">
        <v>9394</v>
      </c>
      <c r="E35" s="16">
        <v>7692</v>
      </c>
      <c r="F35" s="16">
        <v>7651</v>
      </c>
      <c r="G35" s="16">
        <v>41</v>
      </c>
      <c r="H35" s="16">
        <v>41</v>
      </c>
      <c r="I35" s="16">
        <v>32</v>
      </c>
      <c r="J35" s="16">
        <v>5</v>
      </c>
      <c r="K35" s="16">
        <v>4</v>
      </c>
      <c r="L35" s="16">
        <v>0</v>
      </c>
      <c r="M35" s="16">
        <v>0</v>
      </c>
      <c r="N35" s="16">
        <v>50</v>
      </c>
      <c r="O35" s="16">
        <v>21</v>
      </c>
      <c r="P35" s="16">
        <v>25</v>
      </c>
      <c r="Q35" s="16">
        <v>4</v>
      </c>
      <c r="R35" s="16">
        <v>0</v>
      </c>
      <c r="S35" s="16">
        <v>0</v>
      </c>
      <c r="T35" s="16">
        <v>0</v>
      </c>
    </row>
    <row r="36" spans="1:20" ht="15.75" customHeight="1" x14ac:dyDescent="0.25">
      <c r="A36" s="16" t="str">
        <f>"121606"</f>
        <v>121606</v>
      </c>
      <c r="B36" s="16" t="s">
        <v>30</v>
      </c>
      <c r="C36" s="16" t="s">
        <v>53</v>
      </c>
      <c r="D36" s="16">
        <v>11510</v>
      </c>
      <c r="E36" s="16">
        <v>9138</v>
      </c>
      <c r="F36" s="16">
        <v>9103</v>
      </c>
      <c r="G36" s="16">
        <v>35</v>
      </c>
      <c r="H36" s="16">
        <v>35</v>
      </c>
      <c r="I36" s="16">
        <v>29</v>
      </c>
      <c r="J36" s="16">
        <v>1</v>
      </c>
      <c r="K36" s="16">
        <v>5</v>
      </c>
      <c r="L36" s="16">
        <v>0</v>
      </c>
      <c r="M36" s="16">
        <v>0</v>
      </c>
      <c r="N36" s="16">
        <v>76</v>
      </c>
      <c r="O36" s="16">
        <v>28</v>
      </c>
      <c r="P36" s="16">
        <v>43</v>
      </c>
      <c r="Q36" s="16">
        <v>5</v>
      </c>
      <c r="R36" s="16">
        <v>0</v>
      </c>
      <c r="S36" s="16">
        <v>0</v>
      </c>
      <c r="T36" s="16">
        <v>0</v>
      </c>
    </row>
    <row r="37" spans="1:20" ht="15.75" customHeight="1" x14ac:dyDescent="0.25">
      <c r="A37" s="16" t="str">
        <f>"121607"</f>
        <v>121607</v>
      </c>
      <c r="B37" s="16" t="s">
        <v>31</v>
      </c>
      <c r="C37" s="16" t="s">
        <v>53</v>
      </c>
      <c r="D37" s="16">
        <v>6728</v>
      </c>
      <c r="E37" s="16">
        <v>5343</v>
      </c>
      <c r="F37" s="16">
        <v>5288</v>
      </c>
      <c r="G37" s="16">
        <v>55</v>
      </c>
      <c r="H37" s="16">
        <v>54</v>
      </c>
      <c r="I37" s="16">
        <v>45</v>
      </c>
      <c r="J37" s="16">
        <v>3</v>
      </c>
      <c r="K37" s="16">
        <v>6</v>
      </c>
      <c r="L37" s="16">
        <v>1</v>
      </c>
      <c r="M37" s="16">
        <v>0</v>
      </c>
      <c r="N37" s="16">
        <v>48</v>
      </c>
      <c r="O37" s="16">
        <v>15</v>
      </c>
      <c r="P37" s="16">
        <v>27</v>
      </c>
      <c r="Q37" s="16">
        <v>6</v>
      </c>
      <c r="R37" s="16">
        <v>0</v>
      </c>
      <c r="S37" s="16">
        <v>0</v>
      </c>
      <c r="T37" s="16">
        <v>0</v>
      </c>
    </row>
    <row r="38" spans="1:20" ht="15.75" customHeight="1" x14ac:dyDescent="0.25">
      <c r="A38" s="16" t="str">
        <f>"121608"</f>
        <v>121608</v>
      </c>
      <c r="B38" s="16" t="s">
        <v>32</v>
      </c>
      <c r="C38" s="16" t="s">
        <v>53</v>
      </c>
      <c r="D38" s="16">
        <v>14327</v>
      </c>
      <c r="E38" s="16">
        <v>11355</v>
      </c>
      <c r="F38" s="16">
        <v>11319</v>
      </c>
      <c r="G38" s="16">
        <v>36</v>
      </c>
      <c r="H38" s="16">
        <v>36</v>
      </c>
      <c r="I38" s="16">
        <v>34</v>
      </c>
      <c r="J38" s="16">
        <v>2</v>
      </c>
      <c r="K38" s="16">
        <v>0</v>
      </c>
      <c r="L38" s="16">
        <v>0</v>
      </c>
      <c r="M38" s="16">
        <v>0</v>
      </c>
      <c r="N38" s="16">
        <v>73</v>
      </c>
      <c r="O38" s="16">
        <v>28</v>
      </c>
      <c r="P38" s="16">
        <v>45</v>
      </c>
      <c r="Q38" s="16">
        <v>0</v>
      </c>
      <c r="R38" s="16">
        <v>0</v>
      </c>
      <c r="S38" s="16">
        <v>0</v>
      </c>
      <c r="T38" s="16">
        <v>0</v>
      </c>
    </row>
    <row r="39" spans="1:20" ht="15.75" customHeight="1" x14ac:dyDescent="0.25">
      <c r="A39" s="16" t="str">
        <f>"121609"</f>
        <v>121609</v>
      </c>
      <c r="B39" s="16" t="s">
        <v>33</v>
      </c>
      <c r="C39" s="16" t="s">
        <v>53</v>
      </c>
      <c r="D39" s="16">
        <v>25750</v>
      </c>
      <c r="E39" s="16">
        <v>20750</v>
      </c>
      <c r="F39" s="16">
        <v>20630</v>
      </c>
      <c r="G39" s="16">
        <v>120</v>
      </c>
      <c r="H39" s="16">
        <v>120</v>
      </c>
      <c r="I39" s="16">
        <v>102</v>
      </c>
      <c r="J39" s="16">
        <v>11</v>
      </c>
      <c r="K39" s="16">
        <v>7</v>
      </c>
      <c r="L39" s="16">
        <v>0</v>
      </c>
      <c r="M39" s="16">
        <v>0</v>
      </c>
      <c r="N39" s="16">
        <v>175</v>
      </c>
      <c r="O39" s="16">
        <v>73</v>
      </c>
      <c r="P39" s="16">
        <v>95</v>
      </c>
      <c r="Q39" s="16">
        <v>7</v>
      </c>
      <c r="R39" s="16">
        <v>0</v>
      </c>
      <c r="S39" s="16">
        <v>0</v>
      </c>
      <c r="T39" s="16">
        <v>0</v>
      </c>
    </row>
    <row r="40" spans="1:20" ht="15.75" customHeight="1" x14ac:dyDescent="0.25">
      <c r="A40" s="16" t="str">
        <f>"121610"</f>
        <v>121610</v>
      </c>
      <c r="B40" s="16" t="s">
        <v>34</v>
      </c>
      <c r="C40" s="16" t="s">
        <v>53</v>
      </c>
      <c r="D40" s="16">
        <v>17364</v>
      </c>
      <c r="E40" s="16">
        <v>13904</v>
      </c>
      <c r="F40" s="16">
        <v>13769</v>
      </c>
      <c r="G40" s="16">
        <v>135</v>
      </c>
      <c r="H40" s="16">
        <v>134</v>
      </c>
      <c r="I40" s="16">
        <v>115</v>
      </c>
      <c r="J40" s="16">
        <v>6</v>
      </c>
      <c r="K40" s="16">
        <v>13</v>
      </c>
      <c r="L40" s="16">
        <v>1</v>
      </c>
      <c r="M40" s="16">
        <v>0</v>
      </c>
      <c r="N40" s="16">
        <v>195</v>
      </c>
      <c r="O40" s="16">
        <v>91</v>
      </c>
      <c r="P40" s="16">
        <v>91</v>
      </c>
      <c r="Q40" s="16">
        <v>13</v>
      </c>
      <c r="R40" s="16">
        <v>0</v>
      </c>
      <c r="S40" s="16">
        <v>0</v>
      </c>
      <c r="T40" s="16">
        <v>0</v>
      </c>
    </row>
    <row r="41" spans="1:20" ht="15.75" customHeight="1" x14ac:dyDescent="0.25">
      <c r="A41" s="16" t="str">
        <f>"121611"</f>
        <v>121611</v>
      </c>
      <c r="B41" s="16" t="s">
        <v>35</v>
      </c>
      <c r="C41" s="16" t="s">
        <v>53</v>
      </c>
      <c r="D41" s="16">
        <v>10584</v>
      </c>
      <c r="E41" s="16">
        <v>8589</v>
      </c>
      <c r="F41" s="16">
        <v>8527</v>
      </c>
      <c r="G41" s="16">
        <v>62</v>
      </c>
      <c r="H41" s="16">
        <v>62</v>
      </c>
      <c r="I41" s="16">
        <v>48</v>
      </c>
      <c r="J41" s="16">
        <v>9</v>
      </c>
      <c r="K41" s="16">
        <v>5</v>
      </c>
      <c r="L41" s="16">
        <v>0</v>
      </c>
      <c r="M41" s="16">
        <v>0</v>
      </c>
      <c r="N41" s="16">
        <v>77</v>
      </c>
      <c r="O41" s="16">
        <v>29</v>
      </c>
      <c r="P41" s="16">
        <v>43</v>
      </c>
      <c r="Q41" s="16">
        <v>5</v>
      </c>
      <c r="R41" s="16">
        <v>0</v>
      </c>
      <c r="S41" s="16">
        <v>0</v>
      </c>
      <c r="T41" s="16">
        <v>0</v>
      </c>
    </row>
    <row r="42" spans="1:20" ht="15.75" customHeight="1" x14ac:dyDescent="0.25">
      <c r="A42" s="16" t="str">
        <f>"121612"</f>
        <v>121612</v>
      </c>
      <c r="B42" s="16" t="s">
        <v>36</v>
      </c>
      <c r="C42" s="16" t="s">
        <v>53</v>
      </c>
      <c r="D42" s="16">
        <v>3793</v>
      </c>
      <c r="E42" s="16">
        <v>3232</v>
      </c>
      <c r="F42" s="16">
        <v>3216</v>
      </c>
      <c r="G42" s="16">
        <v>16</v>
      </c>
      <c r="H42" s="16">
        <v>16</v>
      </c>
      <c r="I42" s="16">
        <v>12</v>
      </c>
      <c r="J42" s="16">
        <v>1</v>
      </c>
      <c r="K42" s="16">
        <v>3</v>
      </c>
      <c r="L42" s="16">
        <v>0</v>
      </c>
      <c r="M42" s="16">
        <v>0</v>
      </c>
      <c r="N42" s="16">
        <v>37</v>
      </c>
      <c r="O42" s="16">
        <v>20</v>
      </c>
      <c r="P42" s="16">
        <v>14</v>
      </c>
      <c r="Q42" s="16">
        <v>3</v>
      </c>
      <c r="R42" s="16">
        <v>0</v>
      </c>
      <c r="S42" s="16">
        <v>0</v>
      </c>
      <c r="T42" s="16">
        <v>0</v>
      </c>
    </row>
    <row r="43" spans="1:20" ht="15.75" customHeight="1" x14ac:dyDescent="0.25">
      <c r="A43" s="16" t="str">
        <f>"121613"</f>
        <v>121613</v>
      </c>
      <c r="B43" s="16" t="s">
        <v>37</v>
      </c>
      <c r="C43" s="16" t="s">
        <v>53</v>
      </c>
      <c r="D43" s="16">
        <v>13186</v>
      </c>
      <c r="E43" s="16">
        <v>10623</v>
      </c>
      <c r="F43" s="16">
        <v>10548</v>
      </c>
      <c r="G43" s="16">
        <v>75</v>
      </c>
      <c r="H43" s="16">
        <v>75</v>
      </c>
      <c r="I43" s="16">
        <v>62</v>
      </c>
      <c r="J43" s="16">
        <v>2</v>
      </c>
      <c r="K43" s="16">
        <v>11</v>
      </c>
      <c r="L43" s="16">
        <v>0</v>
      </c>
      <c r="M43" s="16">
        <v>0</v>
      </c>
      <c r="N43" s="16">
        <v>92</v>
      </c>
      <c r="O43" s="16">
        <v>39</v>
      </c>
      <c r="P43" s="16">
        <v>42</v>
      </c>
      <c r="Q43" s="16">
        <v>11</v>
      </c>
      <c r="R43" s="16">
        <v>0</v>
      </c>
      <c r="S43" s="16">
        <v>0</v>
      </c>
      <c r="T43" s="16">
        <v>0</v>
      </c>
    </row>
    <row r="44" spans="1:20" ht="15.75" customHeight="1" x14ac:dyDescent="0.25">
      <c r="A44" s="16" t="str">
        <f>"121614"</f>
        <v>121614</v>
      </c>
      <c r="B44" s="16" t="s">
        <v>38</v>
      </c>
      <c r="C44" s="16" t="s">
        <v>53</v>
      </c>
      <c r="D44" s="16">
        <v>12489</v>
      </c>
      <c r="E44" s="16">
        <v>9700</v>
      </c>
      <c r="F44" s="16">
        <v>9613</v>
      </c>
      <c r="G44" s="16">
        <v>87</v>
      </c>
      <c r="H44" s="16">
        <v>87</v>
      </c>
      <c r="I44" s="16">
        <v>78</v>
      </c>
      <c r="J44" s="16">
        <v>0</v>
      </c>
      <c r="K44" s="16">
        <v>9</v>
      </c>
      <c r="L44" s="16">
        <v>0</v>
      </c>
      <c r="M44" s="16">
        <v>0</v>
      </c>
      <c r="N44" s="16">
        <v>128</v>
      </c>
      <c r="O44" s="16">
        <v>72</v>
      </c>
      <c r="P44" s="16">
        <v>47</v>
      </c>
      <c r="Q44" s="16">
        <v>9</v>
      </c>
      <c r="R44" s="16">
        <v>0</v>
      </c>
      <c r="S44" s="16">
        <v>0</v>
      </c>
      <c r="T44" s="16">
        <v>0</v>
      </c>
    </row>
    <row r="45" spans="1:20" ht="15.75" customHeight="1" x14ac:dyDescent="0.25">
      <c r="A45" s="16" t="str">
        <f>"121615"</f>
        <v>121615</v>
      </c>
      <c r="B45" s="16" t="s">
        <v>39</v>
      </c>
      <c r="C45" s="16" t="s">
        <v>53</v>
      </c>
      <c r="D45" s="16">
        <v>18459</v>
      </c>
      <c r="E45" s="16">
        <v>15169</v>
      </c>
      <c r="F45" s="16">
        <v>15118</v>
      </c>
      <c r="G45" s="16">
        <v>51</v>
      </c>
      <c r="H45" s="16">
        <v>51</v>
      </c>
      <c r="I45" s="16">
        <v>36</v>
      </c>
      <c r="J45" s="16">
        <v>6</v>
      </c>
      <c r="K45" s="16">
        <v>9</v>
      </c>
      <c r="L45" s="16">
        <v>0</v>
      </c>
      <c r="M45" s="16">
        <v>0</v>
      </c>
      <c r="N45" s="16">
        <v>156</v>
      </c>
      <c r="O45" s="16">
        <v>66</v>
      </c>
      <c r="P45" s="16">
        <v>81</v>
      </c>
      <c r="Q45" s="16">
        <v>9</v>
      </c>
      <c r="R45" s="16">
        <v>0</v>
      </c>
      <c r="S45" s="16">
        <v>0</v>
      </c>
      <c r="T45" s="16">
        <v>0</v>
      </c>
    </row>
    <row r="46" spans="1:20" ht="15.75" customHeight="1" x14ac:dyDescent="0.25">
      <c r="A46" s="16" t="str">
        <f>"121616"</f>
        <v>121616</v>
      </c>
      <c r="B46" s="16" t="s">
        <v>40</v>
      </c>
      <c r="C46" s="16" t="s">
        <v>53</v>
      </c>
      <c r="D46" s="16">
        <v>7704</v>
      </c>
      <c r="E46" s="16">
        <v>6205</v>
      </c>
      <c r="F46" s="16">
        <v>6185</v>
      </c>
      <c r="G46" s="16">
        <v>20</v>
      </c>
      <c r="H46" s="16">
        <v>20</v>
      </c>
      <c r="I46" s="16">
        <v>17</v>
      </c>
      <c r="J46" s="16">
        <v>1</v>
      </c>
      <c r="K46" s="16">
        <v>2</v>
      </c>
      <c r="L46" s="16">
        <v>0</v>
      </c>
      <c r="M46" s="16">
        <v>0</v>
      </c>
      <c r="N46" s="16">
        <v>32</v>
      </c>
      <c r="O46" s="16">
        <v>11</v>
      </c>
      <c r="P46" s="16">
        <v>19</v>
      </c>
      <c r="Q46" s="16">
        <v>2</v>
      </c>
      <c r="R46" s="16">
        <v>0</v>
      </c>
      <c r="S46" s="16">
        <v>0</v>
      </c>
      <c r="T46" s="16">
        <v>0</v>
      </c>
    </row>
    <row r="47" spans="1:20" ht="28.5" customHeight="1" x14ac:dyDescent="0.25">
      <c r="A47" s="17">
        <v>126301</v>
      </c>
      <c r="B47" s="13" t="s">
        <v>54</v>
      </c>
      <c r="C47" s="18" t="s">
        <v>67</v>
      </c>
      <c r="D47" s="18">
        <v>99615</v>
      </c>
      <c r="E47" s="18">
        <v>83599</v>
      </c>
      <c r="F47" s="18">
        <v>83135</v>
      </c>
      <c r="G47" s="18">
        <v>464</v>
      </c>
      <c r="H47" s="18">
        <v>460</v>
      </c>
      <c r="I47" s="18">
        <v>304</v>
      </c>
      <c r="J47" s="18">
        <v>10</v>
      </c>
      <c r="K47" s="18">
        <v>146</v>
      </c>
      <c r="L47" s="18">
        <v>4</v>
      </c>
      <c r="M47" s="18">
        <v>0</v>
      </c>
      <c r="N47" s="18">
        <v>1335</v>
      </c>
      <c r="O47" s="18">
        <v>286</v>
      </c>
      <c r="P47" s="18">
        <v>903</v>
      </c>
      <c r="Q47" s="18">
        <v>146</v>
      </c>
      <c r="R47" s="18">
        <v>0</v>
      </c>
      <c r="S47" s="18">
        <v>0</v>
      </c>
      <c r="T47" s="18">
        <v>0</v>
      </c>
    </row>
    <row r="48" spans="1:20" ht="22.5" customHeight="1" x14ac:dyDescent="0.25">
      <c r="A48" s="19"/>
      <c r="B48" s="20" t="s">
        <v>47</v>
      </c>
      <c r="C48" s="20"/>
      <c r="D48" s="21">
        <f t="shared" ref="D48:Q48" si="4">D4+D14+D22+D30+D47</f>
        <v>553107</v>
      </c>
      <c r="E48" s="21">
        <f t="shared" si="4"/>
        <v>445066</v>
      </c>
      <c r="F48" s="21">
        <f t="shared" si="4"/>
        <v>442301</v>
      </c>
      <c r="G48" s="21">
        <f t="shared" si="4"/>
        <v>2765</v>
      </c>
      <c r="H48" s="21">
        <f t="shared" si="4"/>
        <v>2756</v>
      </c>
      <c r="I48" s="21">
        <f t="shared" si="4"/>
        <v>2265</v>
      </c>
      <c r="J48" s="21">
        <f t="shared" si="4"/>
        <v>112</v>
      </c>
      <c r="K48" s="21">
        <f t="shared" si="4"/>
        <v>379</v>
      </c>
      <c r="L48" s="21">
        <f t="shared" si="4"/>
        <v>9</v>
      </c>
      <c r="M48" s="21">
        <f t="shared" si="4"/>
        <v>0</v>
      </c>
      <c r="N48" s="21">
        <f t="shared" si="4"/>
        <v>4541</v>
      </c>
      <c r="O48" s="21">
        <f t="shared" si="4"/>
        <v>1466</v>
      </c>
      <c r="P48" s="21">
        <f t="shared" si="4"/>
        <v>2696</v>
      </c>
      <c r="Q48" s="21">
        <f t="shared" si="4"/>
        <v>379</v>
      </c>
      <c r="R48" s="21">
        <f t="shared" ref="R48:T48" si="5">R4+R14+R22+R30+R47</f>
        <v>0</v>
      </c>
      <c r="S48" s="21">
        <f t="shared" si="5"/>
        <v>0</v>
      </c>
      <c r="T48" s="22">
        <f t="shared" si="5"/>
        <v>0</v>
      </c>
    </row>
    <row r="50" spans="1:19" s="4" customFormat="1" x14ac:dyDescent="0.25">
      <c r="A50" s="5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s="4" customFormat="1" x14ac:dyDescent="0.25">
      <c r="A51" s="5"/>
    </row>
    <row r="52" spans="1:19" s="4" customFormat="1" x14ac:dyDescent="0.25">
      <c r="A52" s="5"/>
    </row>
  </sheetData>
  <mergeCells count="1">
    <mergeCell ref="P1:T1"/>
  </mergeCells>
  <printOptions horizontalCentered="1"/>
  <pageMargins left="0.28999999999999998" right="0.25" top="0.61" bottom="0.75" header="0.3" footer="0.3"/>
  <pageSetup paperSize="9" scale="4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 wyborców 1 kwartał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Delegatura KBW w Tarnowie</dc:creator>
  <cp:lastModifiedBy>Renata Dzik</cp:lastModifiedBy>
  <cp:lastPrinted>2023-06-29T11:51:19Z</cp:lastPrinted>
  <dcterms:created xsi:type="dcterms:W3CDTF">2016-11-03T07:43:15Z</dcterms:created>
  <dcterms:modified xsi:type="dcterms:W3CDTF">2023-06-29T11:51:47Z</dcterms:modified>
</cp:coreProperties>
</file>